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codeName="ThisWorkbook" defaultThemeVersion="124226"/>
  <mc:AlternateContent xmlns:mc="http://schemas.openxmlformats.org/markup-compatibility/2006">
    <mc:Choice Requires="x15">
      <x15ac:absPath xmlns:x15ac="http://schemas.microsoft.com/office/spreadsheetml/2010/11/ac" url="C:\Users\前田洋子\Desktop\"/>
    </mc:Choice>
  </mc:AlternateContent>
  <xr:revisionPtr revIDLastSave="0" documentId="13_ncr:1_{269EBF3F-84D3-44F8-9A92-5B5DE8A6E0FD}" xr6:coauthVersionLast="47" xr6:coauthVersionMax="47" xr10:uidLastSave="{00000000-0000-0000-0000-000000000000}"/>
  <bookViews>
    <workbookView xWindow="-120" yWindow="-120" windowWidth="20730" windowHeight="11760" activeTab="3"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workbook>
</file>

<file path=xl/calcChain.xml><?xml version="1.0" encoding="utf-8"?>
<calcChain xmlns="http://schemas.openxmlformats.org/spreadsheetml/2006/main">
  <c r="Y15" i="26" l="1"/>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4" i="15" l="1"/>
  <c r="AI78" i="15"/>
  <c r="AC18" i="26"/>
  <c r="V18" i="26"/>
  <c r="V17" i="26"/>
  <c r="AC17" i="26"/>
  <c r="AC16" i="26"/>
  <c r="V16" i="26"/>
  <c r="AC15" i="26"/>
  <c r="V15" i="26"/>
  <c r="V14" i="26"/>
  <c r="AC14" i="26"/>
  <c r="AD19" i="26"/>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1" shapeId="0" xr:uid="{2D628EEC-BEF3-403E-9EF1-D69B3D0457E2}">
      <text>
        <r>
          <rPr>
            <sz val="9"/>
            <color indexed="81"/>
            <rFont val="MS P ゴシック"/>
            <family val="3"/>
            <charset val="128"/>
          </rPr>
          <t>R6.11修正</t>
        </r>
      </text>
    </comment>
    <comment ref="V14" authorId="1" shapeId="0" xr:uid="{178FA7DE-A106-440C-9E16-AD48E3563F9F}">
      <text>
        <r>
          <rPr>
            <sz val="9"/>
            <color indexed="81"/>
            <rFont val="MS P ゴシック"/>
            <family val="3"/>
            <charset val="128"/>
          </rPr>
          <t>R6.11修正</t>
        </r>
      </text>
    </comment>
    <comment ref="Y14" authorId="1" shapeId="0" xr:uid="{0D6CD687-1237-45B1-BE96-2862D7AC5D31}">
      <text>
        <r>
          <rPr>
            <sz val="9"/>
            <color indexed="81"/>
            <rFont val="MS P ゴシック"/>
            <family val="3"/>
            <charset val="128"/>
          </rPr>
          <t>R6.11修正</t>
        </r>
      </text>
    </comment>
    <comment ref="AC14" authorId="1"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<sst xmlns="http://schemas.openxmlformats.org/spreadsheetml/2006/main" count="4529" uniqueCount="2314">
  <si>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</si>
  <si>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</si>
  <si>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</si>
  <si>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</si>
  <si>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</si>
  <si>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</si>
  <si>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</si>
  <si>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</si>
  <si>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</si>
  <si>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</si>
  <si>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</si>
  <si>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</si>
  <si>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</si>
  <si>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</si>
  <si>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</si>
  <si>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</si>
  <si>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</si>
  <si>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</si>
  <si>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</si>
  <si>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</si>
  <si>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</si>
  <si>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</si>
  <si>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</si>
  <si>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</si>
  <si>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</si>
  <si>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</si>
  <si>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</si>
  <si>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</si>
  <si>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</si>
  <si>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</si>
  <si>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</si>
  <si>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</si>
  <si>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</si>
  <si>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</si>
  <si>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</si>
  <si>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</si>
  <si>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</si>
  <si>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</si>
  <si>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</si>
  <si>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</si>
  <si>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</si>
  <si>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</si>
  <si>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</si>
  <si>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</si>
  <si>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</si>
  <si>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</si>
  <si>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</si>
  <si>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</si>
  <si>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</si>
  <si>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</si>
  <si>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</si>
  <si>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</si>
  <si>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</si>
  <si>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</si>
  <si>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</si>
  <si>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</si>
  <si>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</si>
  <si>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</si>
  <si>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</si>
  <si>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</si>
  <si>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</si>
  <si>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</si>
  <si>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</si>
  <si>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</si>
  <si>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</si>
  <si>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</si>
  <si>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</si>
  <si>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</si>
  <si>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</si>
  <si>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</si>
  <si>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</si>
  <si>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</si>
  <si>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</si>
  <si>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</si>
  <si>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</si>
  <si>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</si>
  <si>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</si>
  <si>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</si>
  <si>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</si>
  <si>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</si>
  <si>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</si>
  <si>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</si>
  <si>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</si>
  <si>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</si>
  <si>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</si>
  <si>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</si>
  <si>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</si>
  <si>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</si>
  <si>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</si>
  <si>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</si>
  <si>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</si>
  <si>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</si>
  <si>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</si>
  <si>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</si>
  <si>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</si>
  <si>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</si>
  <si>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</si>
  <si>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</si>
  <si>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</si>
  <si>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</si>
  <si>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</si>
  <si>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</si>
  <si>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</si>
  <si>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</si>
  <si>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</si>
  <si>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</si>
  <si>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</si>
  <si>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</si>
  <si>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</si>
  <si>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</si>
  <si>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</si>
  <si>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</si>
  <si>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</si>
  <si>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</si>
  <si>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</si>
  <si>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</si>
  <si>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</si>
  <si>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</si>
  <si>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</si>
  <si>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</si>
  <si>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</si>
  <si>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</si>
  <si>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</si>
  <si>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</si>
  <si>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</si>
  <si>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</si>
  <si>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</si>
  <si>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</si>
  <si>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</si>
  <si>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</si>
  <si>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</si>
  <si>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</si>
  <si>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</si>
  <si>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</si>
  <si>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</si>
  <si>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</si>
  <si>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</si>
  <si>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</si>
  <si>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</si>
  <si>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</si>
  <si>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</si>
  <si>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</si>
  <si>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</si>
  <si>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</si>
  <si>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</si>
  <si>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</si>
  <si>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</si>
  <si>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</si>
  <si>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</si>
  <si>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</si>
  <si>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</si>
  <si>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</si>
  <si>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</si>
  <si>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</si>
  <si>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</si>
  <si>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</si>
  <si>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</si>
  <si>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</si>
  <si>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</si>
  <si>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</si>
  <si>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</si>
  <si>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</si>
  <si>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</si>
  <si>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</si>
  <si>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</si>
  <si>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</si>
  <si>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</si>
  <si>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</si>
  <si>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</si>
  <si>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</si>
  <si>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</si>
  <si>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</si>
  <si>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</si>
  <si>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</si>
  <si>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</si>
  <si>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</si>
  <si>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</si>
  <si>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</si>
  <si>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</si>
  <si>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</si>
  <si>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</si>
  <si>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</si>
  <si>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</si>
  <si>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</si>
  <si>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</si>
  <si>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</si>
  <si>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</si>
  <si>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</si>
  <si>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</si>
  <si>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</si>
  <si>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</si>
  <si>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</si>
  <si>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</si>
  <si>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</si>
  <si>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</si>
  <si>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</si>
  <si>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</si>
  <si>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</si>
  <si>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</si>
  <si>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</si>
  <si>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</si>
  <si>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</si>
  <si>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</si>
  <si>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</si>
  <si>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</si>
  <si>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</si>
  <si>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</si>
  <si>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</si>
  <si>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</si>
  <si>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</si>
  <si>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</si>
  <si>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</si>
  <si>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</si>
  <si>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</si>
  <si>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</si>
  <si>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</si>
  <si>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</si>
  <si>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</si>
  <si>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</si>
  <si>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</si>
  <si>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</si>
  <si>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</si>
  <si>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</si>
  <si>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</si>
  <si>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</si>
  <si>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</si>
  <si>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</si>
  <si>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</si>
  <si>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</si>
  <si>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</si>
  <si>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</si>
  <si>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</si>
  <si>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</si>
  <si>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</si>
  <si>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</si>
  <si>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</si>
  <si>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</si>
  <si>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</si>
  <si>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</si>
  <si>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</si>
  <si>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</si>
  <si>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</si>
  <si>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</si>
  <si>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</si>
  <si>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</si>
  <si>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</si>
  <si>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</si>
  <si>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</si>
  <si>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</si>
  <si>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</si>
  <si>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</si>
  <si>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</si>
  <si>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</si>
  <si>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</si>
  <si>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</si>
  <si>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</si>
  <si>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</si>
  <si>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</si>
  <si>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</si>
  <si>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</si>
  <si>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</si>
  <si>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</si>
  <si>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</si>
  <si>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</si>
  <si>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</si>
  <si>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</si>
  <si>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</si>
  <si>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</si>
  <si>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</si>
  <si>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</si>
  <si>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</si>
  <si>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</si>
  <si>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</si>
  <si>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</si>
  <si>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</si>
  <si>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</si>
  <si>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</si>
  <si>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</si>
  <si>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</si>
  <si>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</si>
  <si>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</si>
  <si>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</si>
  <si>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</si>
  <si>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</si>
  <si>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</si>
  <si>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</si>
  <si>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</si>
  <si>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</si>
  <si>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</si>
  <si>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</si>
  <si>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</si>
  <si>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</si>
  <si>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</si>
  <si>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</si>
  <si>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</si>
  <si>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</si>
  <si>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</si>
  <si>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</si>
  <si>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</si>
  <si>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</si>
  <si>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</si>
  <si>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</si>
  <si>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</si>
  <si>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</si>
  <si>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</si>
  <si>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</si>
  <si>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</si>
  <si>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</si>
  <si>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</si>
  <si>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</si>
  <si>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</si>
  <si>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</si>
  <si>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</si>
  <si>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</si>
  <si>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</si>
  <si>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</si>
  <si>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</si>
  <si>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</si>
  <si>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</si>
  <si>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</si>
  <si>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</si>
  <si>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</si>
  <si>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</si>
  <si>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</si>
  <si>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</si>
  <si>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</si>
  <si>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</si>
  <si>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</si>
  <si>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</si>
  <si>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</si>
  <si>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</si>
  <si>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</si>
  <si>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</si>
  <si>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</si>
  <si>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</si>
  <si>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</si>
  <si>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</si>
  <si>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</si>
  <si>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</si>
  <si>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</si>
  <si>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</si>
  <si>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</si>
  <si>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</si>
  <si>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</si>
  <si>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</si>
  <si>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</si>
  <si>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</si>
  <si>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</si>
  <si>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</si>
  <si>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</si>
  <si>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</si>
  <si>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</si>
  <si>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</si>
  <si>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</si>
  <si>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</si>
  <si>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</si>
  <si>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</si>
  <si>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</si>
  <si>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</si>
  <si>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</si>
  <si>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</si>
  <si>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</si>
  <si>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</si>
  <si>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</si>
  <si>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</si>
  <si>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</si>
  <si>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</si>
  <si>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</si>
  <si>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</si>
  <si>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</si>
  <si>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</si>
  <si>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</si>
  <si>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</si>
  <si>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</si>
  <si>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</si>
  <si>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</si>
  <si>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</si>
  <si>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</si>
  <si>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</si>
  <si>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</si>
  <si>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</si>
  <si>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</si>
  <si>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</si>
  <si>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</si>
  <si>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</si>
  <si>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</si>
  <si>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</si>
  <si>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</si>
  <si>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</si>
  <si>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</si>
  <si>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</si>
  <si>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</si>
  <si>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</si>
  <si>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</si>
  <si>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</si>
  <si>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</si>
  <si>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</si>
  <si>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</si>
  <si>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</si>
  <si>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</si>
  <si>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</si>
  <si>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</si>
  <si>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</si>
  <si>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</si>
  <si>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</si>
  <si>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</si>
  <si>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</si>
  <si>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</si>
  <si>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</si>
  <si>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</si>
  <si>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</si>
  <si>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</si>
  <si>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</si>
  <si>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</si>
  <si>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</si>
  <si>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</si>
  <si>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</si>
  <si>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</si>
  <si>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</si>
  <si>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</si>
  <si>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</si>
  <si>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</si>
  <si>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</si>
  <si>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</si>
  <si>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</si>
  <si>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</si>
  <si>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</si>
  <si>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</si>
  <si>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</si>
  <si>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</si>
  <si>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</si>
  <si>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</si>
  <si>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</si>
  <si>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</si>
  <si>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</si>
  <si>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</si>
  <si>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</si>
  <si>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</si>
  <si>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</si>
  <si>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</si>
  <si>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</si>
  <si>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</si>
  <si>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</si>
  <si>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</si>
  <si>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</si>
  <si>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</si>
  <si>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</si>
  <si>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</si>
  <si>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</si>
  <si>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</si>
  <si>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</si>
  <si>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</si>
  <si>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</si>
  <si>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</si>
  <si>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</si>
  <si>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</si>
  <si>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</si>
  <si>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</si>
  <si>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</si>
  <si>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</si>
  <si>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</si>
  <si>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</si>
  <si>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</si>
  <si>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</si>
  <si>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</si>
  <si>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</si>
  <si>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</si>
  <si>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</si>
  <si>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</si>
  <si>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</si>
  <si>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</si>
  <si>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</si>
  <si>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</si>
  <si>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</si>
  <si>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</si>
  <si>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</si>
  <si>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</si>
  <si>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</si>
  <si>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</si>
  <si>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</si>
  <si>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</si>
  <si>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</si>
  <si>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</si>
  <si>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</si>
  <si>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</si>
  <si>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</si>
  <si>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</si>
  <si>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</si>
  <si>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</si>
  <si>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</si>
  <si>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</si>
  <si>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</si>
  <si>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</si>
  <si>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</si>
  <si>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</si>
  <si>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</si>
  <si>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</si>
  <si>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</si>
  <si>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</si>
  <si>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</si>
  <si>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</si>
  <si>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</si>
  <si>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</si>
  <si>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</si>
  <si>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</si>
  <si>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</si>
  <si>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</si>
  <si>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</si>
  <si>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</si>
  <si>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</si>
  <si>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</si>
  <si>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</si>
  <si>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</si>
  <si>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</si>
  <si>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</si>
  <si>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</si>
  <si>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</si>
  <si>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</si>
  <si>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</si>
  <si>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</si>
  <si>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</si>
  <si>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</si>
  <si>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</si>
  <si>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</si>
  <si>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</si>
  <si>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</si>
  <si>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</si>
  <si>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</si>
  <si>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</si>
  <si>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</si>
  <si>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</si>
  <si>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</si>
  <si>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</si>
  <si>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</si>
  <si>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</si>
  <si>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</si>
  <si>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</si>
  <si>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</si>
  <si>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</si>
  <si>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</si>
  <si>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</si>
  <si>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</si>
  <si>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</si>
  <si>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</si>
  <si>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</si>
  <si>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</si>
  <si>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</si>
  <si>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</si>
  <si>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</si>
  <si>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</si>
  <si>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</si>
  <si>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</si>
  <si>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</si>
  <si>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</si>
  <si>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</si>
  <si>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</si>
  <si>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</si>
  <si>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</si>
  <si>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</si>
  <si>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</si>
  <si>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</si>
  <si>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</si>
  <si>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</si>
  <si>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</si>
  <si>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</si>
  <si>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</si>
  <si>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</si>
  <si>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</si>
  <si>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</si>
  <si>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</si>
  <si>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</si>
  <si>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</si>
  <si>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</si>
  <si>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</si>
  <si>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</si>
  <si>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</si>
  <si>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</si>
  <si>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</si>
  <si>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</si>
  <si>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</si>
  <si>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</si>
  <si>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</si>
  <si>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</si>
  <si>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</si>
  <si>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</si>
  <si>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</si>
  <si>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</si>
  <si>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</si>
  <si>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</si>
  <si>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</si>
  <si>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</si>
  <si>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</si>
  <si>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</si>
  <si>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</si>
  <si>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</si>
  <si>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</si>
  <si>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</si>
  <si>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</si>
  <si>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</si>
  <si>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</si>
  <si>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</si>
  <si>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</si>
  <si>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</si>
  <si>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</si>
  <si>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</si>
  <si>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</si>
  <si>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</si>
  <si>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</si>
  <si>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</si>
  <si>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</si>
  <si>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</si>
  <si>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</si>
  <si>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</si>
  <si>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</si>
  <si>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</si>
  <si>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</si>
  <si>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</si>
  <si>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</si>
  <si>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</si>
  <si>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</si>
  <si>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</si>
  <si>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</si>
  <si>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</si>
  <si>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</si>
  <si>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</si>
  <si>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</si>
  <si>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</si>
  <si>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</si>
  <si>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</si>
  <si>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</si>
  <si>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</si>
  <si>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</si>
  <si>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</si>
  <si>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</si>
  <si>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</si>
  <si>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</si>
  <si>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</si>
  <si>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</si>
  <si>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</si>
  <si>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</si>
  <si>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</si>
  <si>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</si>
  <si>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</si>
  <si>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</si>
  <si>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</si>
  <si>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</si>
  <si>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</si>
  <si>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</si>
  <si>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</si>
  <si>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</si>
  <si>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</si>
  <si>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</si>
  <si>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</si>
  <si>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</si>
  <si>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</si>
  <si>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</si>
  <si>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</si>
  <si>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</si>
  <si>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</si>
  <si>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</si>
  <si>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</si>
  <si>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</si>
  <si>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</si>
  <si>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</si>
  <si>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</si>
  <si>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</si>
  <si>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</si>
  <si>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</si>
  <si>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</si>
  <si>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</si>
  <si>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</si>
  <si>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</si>
  <si>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</si>
  <si>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</si>
  <si>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</si>
  <si>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</si>
  <si>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</si>
  <si>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</si>
  <si>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</si>
  <si>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</si>
  <si>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</si>
  <si>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</si>
  <si>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</si>
  <si>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</si>
  <si>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</si>
  <si>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</si>
  <si>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</si>
  <si>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</si>
  <si>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</si>
  <si>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</si>
  <si>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</si>
  <si>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</si>
  <si>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</si>
  <si>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</si>
  <si>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</si>
  <si>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</si>
  <si>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</si>
  <si>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</si>
  <si>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</si>
  <si>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</si>
  <si>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</si>
  <si>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</si>
  <si>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</si>
  <si>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</si>
  <si>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</si>
  <si>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</si>
  <si>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</si>
  <si>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</si>
  <si>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</si>
  <si>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</si>
  <si>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</si>
  <si>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</si>
  <si>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</si>
  <si>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</si>
  <si>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</si>
  <si>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</si>
  <si>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</si>
  <si>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</si>
  <si>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</si>
  <si>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</si>
  <si>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</si>
  <si>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</si>
  <si>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</si>
  <si>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</si>
  <si>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</si>
  <si>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</si>
  <si>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</si>
  <si>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</si>
  <si>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</si>
  <si>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</si>
  <si>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</si>
  <si>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</si>
  <si>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</si>
  <si>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</si>
  <si>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</si>
  <si>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</si>
  <si>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</si>
  <si>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</si>
  <si>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</si>
  <si>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</si>
  <si>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</si>
  <si>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</si>
  <si>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</si>
  <si>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</si>
  <si>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</si>
  <si>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</si>
  <si>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</si>
  <si>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</si>
  <si>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</si>
  <si>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</si>
  <si>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</si>
  <si>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</si>
  <si>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</si>
  <si>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</si>
  <si>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</si>
  <si>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</si>
  <si>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</si>
  <si>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</si>
  <si>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</si>
  <si>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</si>
  <si>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</si>
  <si>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</si>
  <si>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</si>
  <si>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</si>
  <si>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</si>
  <si>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</si>
  <si>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</si>
  <si>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</si>
  <si>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</si>
  <si>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</si>
  <si>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</si>
  <si>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</si>
  <si>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</si>
  <si>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</si>
  <si>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</si>
  <si>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</si>
  <si>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</si>
  <si>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</si>
  <si>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</si>
  <si>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</si>
  <si>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</si>
  <si>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</si>
  <si>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</si>
  <si>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</si>
  <si>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</si>
  <si>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</si>
  <si>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</si>
  <si>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</si>
  <si>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</si>
  <si>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</si>
  <si>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</si>
  <si>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</si>
  <si>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</si>
  <si>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</si>
  <si>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</si>
  <si>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</si>
  <si>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</si>
  <si>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</si>
  <si>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</si>
  <si>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</si>
  <si>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</si>
  <si>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</si>
  <si>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</si>
  <si>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</si>
  <si>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</si>
  <si>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</si>
  <si>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</si>
  <si>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</si>
  <si>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</si>
  <si>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</si>
  <si>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</si>
  <si>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</si>
  <si>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</si>
  <si>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</si>
  <si>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</si>
  <si>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</si>
  <si>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</si>
  <si>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</si>
  <si>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</si>
  <si>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</si>
  <si>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</si>
  <si>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</si>
  <si>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</si>
  <si>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</si>
  <si>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</si>
  <si>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</si>
  <si>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</si>
  <si>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</si>
  <si>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</si>
  <si>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</si>
  <si>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</si>
  <si>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</si>
  <si>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</si>
  <si>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</si>
  <si>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</si>
  <si>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</si>
  <si>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</si>
  <si>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</si>
  <si>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</si>
  <si>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</si>
  <si>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</si>
  <si>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</si>
  <si>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</si>
  <si>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</si>
  <si>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</si>
  <si>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</si>
  <si>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</si>
  <si>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</si>
  <si>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</si>
  <si>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</si>
  <si>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</si>
  <si>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</si>
  <si>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</si>
  <si>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</si>
  <si>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</si>
  <si>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</si>
  <si>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</si>
  <si>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</si>
  <si>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</si>
  <si>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</si>
  <si>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</si>
  <si>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</si>
  <si>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</si>
  <si>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</si>
  <si>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</si>
  <si>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</si>
  <si>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</si>
  <si>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</si>
  <si>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</si>
  <si>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</si>
  <si>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</si>
  <si>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</si>
  <si>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</si>
  <si>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</si>
  <si>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</si>
  <si>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</si>
  <si>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</si>
  <si>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</si>
  <si>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</si>
  <si>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</si>
  <si>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</si>
  <si>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</si>
  <si>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</si>
  <si>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</si>
  <si>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</si>
  <si>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</si>
  <si>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</si>
  <si>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</si>
  <si>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</si>
  <si>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</si>
  <si>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</si>
  <si>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</si>
  <si>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</si>
  <si>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</si>
  <si>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</si>
  <si>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</si>
  <si>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</si>
  <si>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</si>
  <si>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</si>
  <si>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</si>
  <si>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</si>
  <si>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</si>
  <si>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</si>
  <si>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</si>
  <si>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</si>
  <si>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</si>
  <si>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</si>
  <si>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</si>
  <si>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</si>
  <si>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</si>
  <si>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</si>
  <si>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</si>
  <si>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</si>
  <si>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</si>
  <si>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</si>
  <si>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</si>
  <si>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</si>
  <si>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</si>
  <si>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</si>
  <si>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</si>
  <si>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</si>
  <si>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</si>
  <si>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</si>
  <si>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</si>
  <si>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</si>
  <si>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</si>
  <si>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</si>
  <si>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</si>
  <si>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</si>
  <si>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</si>
  <si>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</si>
  <si>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</si>
  <si>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</si>
  <si>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</si>
  <si>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</si>
  <si>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</si>
  <si>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</si>
  <si>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</si>
  <si>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</si>
  <si>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</si>
  <si>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</si>
  <si>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</si>
  <si>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</si>
  <si>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</si>
  <si>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</si>
  <si>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</si>
  <si>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</si>
  <si>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</si>
  <si>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</si>
  <si>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</si>
  <si>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</si>
  <si>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</si>
  <si>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</si>
  <si>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</si>
  <si>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</si>
  <si>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</si>
  <si>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</si>
  <si>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</si>
  <si>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</si>
  <si>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</si>
  <si>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</si>
  <si>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</si>
  <si>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</si>
  <si>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</si>
  <si>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</si>
  <si>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</si>
  <si>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</si>
  <si>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</si>
  <si>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</si>
  <si>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</si>
  <si>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</si>
  <si>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</si>
  <si>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</si>
  <si>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</si>
  <si>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</si>
  <si>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</si>
  <si>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</si>
  <si>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</si>
  <si>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</si>
  <si>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</si>
  <si>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</si>
  <si>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</si>
  <si>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</si>
  <si>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</si>
  <si>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</si>
  <si>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</si>
  <si>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</si>
  <si>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</si>
  <si>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</si>
  <si>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</si>
  <si>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</si>
  <si>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</si>
  <si>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</si>
  <si>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</si>
  <si>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</si>
  <si>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</si>
  <si>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</si>
  <si>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</si>
  <si>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</si>
  <si>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</si>
  <si>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</si>
  <si>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</si>
  <si>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</si>
  <si>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</si>
  <si>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</si>
  <si>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</si>
  <si>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</si>
  <si>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</si>
  <si>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</si>
  <si>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</si>
  <si>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</si>
  <si>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</si>
  <si>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</si>
  <si>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</si>
  <si>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</si>
  <si>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</si>
  <si>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</si>
  <si>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</si>
  <si>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</si>
  <si>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</si>
  <si>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</si>
  <si>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</si>
  <si>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</si>
  <si>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</si>
  <si>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</si>
  <si>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</si>
  <si>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</si>
  <si>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</si>
  <si>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</si>
  <si>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</si>
  <si>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</si>
  <si>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</si>
  <si>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</si>
  <si>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</si>
  <si>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</si>
  <si>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</si>
  <si>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</si>
  <si>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</si>
  <si>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</si>
  <si>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</si>
  <si>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</si>
  <si>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</si>
  <si>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</si>
  <si>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</si>
  <si>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</si>
  <si>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</si>
  <si>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</si>
  <si>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</si>
  <si>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</si>
  <si>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</si>
  <si>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</si>
  <si>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</si>
  <si>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</si>
  <si>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</si>
  <si>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</si>
  <si>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</si>
  <si>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</si>
  <si>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</si>
  <si>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</si>
  <si>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</si>
  <si>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</si>
  <si>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</si>
  <si>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</si>
  <si>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</si>
  <si>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</si>
  <si>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</si>
  <si>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</si>
  <si>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</si>
  <si>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</si>
  <si>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</si>
  <si>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</si>
  <si>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</si>
  <si>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</si>
  <si>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</si>
  <si>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</si>
  <si>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</si>
  <si>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</si>
  <si>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</si>
  <si>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</si>
  <si>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</si>
  <si>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</si>
  <si>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</si>
  <si>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</si>
  <si>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</si>
  <si>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</si>
  <si>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</si>
  <si>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</si>
  <si>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</si>
  <si>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</si>
  <si>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</si>
  <si>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</si>
  <si>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</si>
  <si>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</si>
  <si>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</si>
  <si>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</si>
  <si>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</si>
  <si>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</si>
  <si>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</si>
  <si>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</si>
  <si>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</si>
  <si>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</si>
  <si>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</si>
  <si>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</si>
  <si>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</si>
  <si>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</si>
  <si>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</si>
  <si>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</si>
  <si>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</si>
  <si>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</si>
  <si>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</si>
  <si>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</si>
  <si>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</si>
  <si>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</si>
  <si>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</si>
  <si>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</si>
  <si>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</si>
  <si>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</si>
  <si>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</si>
  <si>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</si>
  <si>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</si>
  <si>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</si>
  <si>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</si>
  <si>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</si>
  <si>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</si>
  <si>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</si>
  <si>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</si>
  <si>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</si>
  <si>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</si>
  <si>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</si>
  <si>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</si>
  <si>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</si>
  <si>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</si>
  <si>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</si>
  <si>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</si>
  <si>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</si>
  <si>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</si>
  <si>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</si>
  <si>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</si>
  <si>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</si>
  <si>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</si>
  <si>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</si>
  <si>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</si>
  <si>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</si>
  <si>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</si>
  <si>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</si>
  <si>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</si>
  <si>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</si>
  <si>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</si>
  <si>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</si>
  <si>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</si>
  <si>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</si>
  <si>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</si>
  <si>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</si>
  <si>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</si>
  <si>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</si>
  <si>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</si>
  <si>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</si>
  <si>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</si>
  <si>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</si>
  <si>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</si>
  <si>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</si>
  <si>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</si>
  <si>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</si>
  <si>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</si>
  <si>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</si>
  <si>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</si>
  <si>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</si>
  <si>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</si>
  <si>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</si>
  <si>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</si>
  <si>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</si>
  <si>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</si>
  <si>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</si>
  <si>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</si>
  <si>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</si>
  <si>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</si>
  <si>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</si>
  <si>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</si>
  <si>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</si>
  <si>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</si>
  <si>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</si>
  <si>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</si>
  <si>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</si>
  <si>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</si>
  <si>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</si>
  <si>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</si>
  <si>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</si>
  <si>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</si>
  <si>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</si>
  <si>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</si>
  <si>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</si>
  <si>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</si>
  <si>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</si>
  <si>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</si>
  <si>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</si>
  <si>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</si>
  <si>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</si>
  <si>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</si>
  <si>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</si>
  <si>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</si>
  <si>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</si>
  <si>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</si>
  <si>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</si>
  <si>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</si>
  <si>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</si>
  <si>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</si>
  <si>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</si>
  <si>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</si>
  <si>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</si>
  <si>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</si>
  <si>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</si>
  <si>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</si>
  <si>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</si>
  <si>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</si>
  <si>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</si>
  <si>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</si>
  <si>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</si>
  <si>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</si>
  <si>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</si>
  <si>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</si>
  <si>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</si>
  <si>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</si>
  <si>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</si>
  <si>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</si>
  <si>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</si>
  <si>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</si>
  <si>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</si>
  <si>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</si>
  <si>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</si>
  <si>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</si>
  <si>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</si>
  <si>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</si>
  <si>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</si>
  <si>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</si>
  <si>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</si>
  <si>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</si>
  <si>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</si>
  <si>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</si>
  <si>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</si>
  <si>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</si>
  <si>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</si>
  <si>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</si>
  <si>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</si>
  <si>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</si>
  <si>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</si>
  <si>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</si>
  <si>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</si>
  <si>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</si>
  <si>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</si>
  <si>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</si>
  <si>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</si>
  <si>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</si>
  <si>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</si>
  <si>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</si>
  <si>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</si>
  <si>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</si>
  <si>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</si>
  <si>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</si>
  <si>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</si>
  <si>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</si>
  <si>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</si>
  <si>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</si>
  <si>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</si>
  <si>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</si>
  <si>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</si>
  <si>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</si>
  <si>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</si>
  <si>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</si>
  <si>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</si>
  <si>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</si>
  <si>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</si>
  <si>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</si>
  <si>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</si>
  <si>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</si>
  <si>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</si>
  <si>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</si>
  <si>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</si>
  <si>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</si>
  <si>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</si>
  <si>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</si>
  <si>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</si>
  <si>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</si>
  <si>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</si>
  <si>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</si>
  <si>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</si>
  <si>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</si>
  <si>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</si>
  <si>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</si>
  <si>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</si>
  <si>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</si>
  <si>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</si>
  <si>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</si>
  <si>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</si>
  <si>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</si>
  <si>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</si>
  <si>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</si>
  <si>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</si>
  <si>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</si>
  <si>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</si>
  <si>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</si>
  <si>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</si>
  <si>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</si>
  <si>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</si>
  <si>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</si>
  <si>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</si>
  <si>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</si>
  <si>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</si>
  <si>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</si>
  <si>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</si>
  <si>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</si>
  <si>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</si>
  <si>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</si>
  <si>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</si>
  <si>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</si>
  <si>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</si>
  <si>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</si>
  <si>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</si>
  <si>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</si>
  <si>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</si>
  <si>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</si>
  <si>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</si>
  <si>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</si>
  <si>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</si>
  <si>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</si>
  <si>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</si>
  <si>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</si>
  <si>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</si>
  <si>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</si>
  <si>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</si>
  <si>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</si>
  <si>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</si>
  <si>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</si>
  <si>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</si>
  <si>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</si>
  <si>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</si>
  <si>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</si>
  <si>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</si>
  <si>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</si>
  <si>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</si>
  <si>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</si>
  <si>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</si>
  <si>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</si>
  <si>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</si>
  <si>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</si>
  <si>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</si>
  <si>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</si>
  <si>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</si>
  <si>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</si>
  <si>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</si>
  <si>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</si>
  <si>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</si>
  <si>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</si>
  <si>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</si>
  <si>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</si>
  <si>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</si>
  <si>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</si>
  <si>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</si>
  <si>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</si>
  <si>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</si>
  <si>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</si>
  <si>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</si>
  <si>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</si>
  <si>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</si>
  <si>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</si>
  <si>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</si>
  <si>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</si>
  <si>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</si>
  <si>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</si>
  <si>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</si>
  <si>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</si>
  <si>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</si>
  <si>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</si>
  <si>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</si>
  <si>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</si>
  <si>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</si>
  <si>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</si>
  <si>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</si>
  <si>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</si>
  <si>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</si>
  <si>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</si>
  <si>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</si>
  <si>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</si>
  <si>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</si>
  <si>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</si>
  <si>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</si>
  <si>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</si>
  <si>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</si>
  <si>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</si>
  <si>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</si>
  <si>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</si>
  <si>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</si>
  <si>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</si>
  <si>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</si>
  <si>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</si>
  <si>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</si>
  <si>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</si>
  <si>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</si>
  <si>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</si>
  <si>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</si>
  <si>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</si>
  <si>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</si>
  <si>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</si>
  <si>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</si>
  <si>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</si>
  <si>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</si>
  <si>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</si>
  <si>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</si>
  <si>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</si>
  <si>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</si>
  <si>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</si>
  <si>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</si>
  <si>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</si>
  <si>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</si>
  <si>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</si>
  <si>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</si>
  <si>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</si>
  <si>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</si>
  <si>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</si>
  <si>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</si>
  <si>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</si>
  <si>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</si>
  <si>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</si>
  <si>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</si>
  <si>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</si>
  <si>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</si>
  <si>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</si>
  <si>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</si>
  <si>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</si>
  <si>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</si>
  <si>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</si>
  <si>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</si>
  <si>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</si>
  <si>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</si>
  <si>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</si>
  <si>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</si>
  <si>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</si>
  <si>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</si>
  <si>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</si>
  <si>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</si>
  <si>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</si>
  <si>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</si>
  <si>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</si>
  <si>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</si>
  <si>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</si>
  <si>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</si>
  <si>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</si>
  <si>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</si>
  <si>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</si>
  <si>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</si>
  <si>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</si>
  <si>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</si>
  <si>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</si>
  <si>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</si>
  <si>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</si>
  <si>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</si>
  <si>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</si>
  <si>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</si>
  <si>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</si>
  <si>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</si>
  <si>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</si>
  <si>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</si>
  <si>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</si>
  <si>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</si>
  <si>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</si>
  <si>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</si>
  <si>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</si>
  <si>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</si>
  <si>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</si>
  <si>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</si>
  <si>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</si>
  <si>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</si>
  <si>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</si>
  <si>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</si>
  <si>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</si>
  <si>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</si>
  <si>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</si>
  <si>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</si>
  <si>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</si>
  <si>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</si>
  <si>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</si>
  <si>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</si>
  <si>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</si>
  <si>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</si>
  <si>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</si>
  <si>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</si>
  <si>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</si>
  <si>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</si>
  <si>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</si>
  <si>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</si>
  <si>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</si>
  <si>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</si>
  <si>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</si>
  <si>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</si>
  <si>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</si>
  <si>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</si>
  <si>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</si>
  <si>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</si>
  <si>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</si>
  <si>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</si>
  <si>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</si>
  <si>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</si>
  <si>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</si>
  <si>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</si>
  <si>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</si>
  <si>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</si>
  <si>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</si>
  <si>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</si>
  <si>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</si>
  <si>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</si>
  <si>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</si>
  <si>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</si>
  <si>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</si>
  <si>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</si>
  <si>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</si>
  <si>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</si>
  <si>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</si>
  <si>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</si>
  <si>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</si>
  <si>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</si>
  <si>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</si>
  <si>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</si>
  <si>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</si>
  <si>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</si>
  <si>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</si>
  <si>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</si>
  <si>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</si>
  <si>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</si>
  <si>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</si>
  <si>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</si>
  <si>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</si>
  <si>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</si>
  <si>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</si>
  <si>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</si>
  <si>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</si>
  <si>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</si>
  <si>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</si>
  <si>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</si>
  <si>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</si>
  <si>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</si>
  <si>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</si>
  <si>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</si>
  <si>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</si>
  <si>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</si>
  <si>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</si>
  <si>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</si>
  <si>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</si>
  <si>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</si>
  <si>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</si>
  <si>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</si>
  <si>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</si>
  <si>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</si>
  <si>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</si>
  <si>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</si>
  <si>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</si>
  <si>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</si>
  <si>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</si>
  <si>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</si>
  <si>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</si>
  <si>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</si>
  <si>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</si>
  <si>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</si>
  <si>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</si>
  <si>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</si>
  <si>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</si>
  <si>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</si>
  <si>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</si>
  <si>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</si>
  <si>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</si>
  <si>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</si>
  <si>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</si>
  <si>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</si>
  <si>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</si>
  <si>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</si>
  <si>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</si>
  <si>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</si>
  <si>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</si>
  <si>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</si>
  <si>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</si>
  <si>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</si>
  <si>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</si>
  <si>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</si>
  <si>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</si>
  <si>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</si>
  <si>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</si>
  <si>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</si>
  <si>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</si>
  <si>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</si>
  <si>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</si>
  <si>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</si>
  <si>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</si>
  <si>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</si>
  <si>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</si>
  <si>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</si>
  <si>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</si>
  <si>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</si>
  <si>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</si>
  <si>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</si>
  <si>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</si>
  <si>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</si>
  <si>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</si>
  <si>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</si>
  <si>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</si>
  <si>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</si>
  <si>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</si>
  <si>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</si>
  <si>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</si>
  <si>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</si>
  <si>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</si>
  <si>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</si>
  <si>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</si>
  <si>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</si>
  <si>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</si>
  <si>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</si>
  <si>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</si>
  <si>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</si>
  <si>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</si>
  <si>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</si>
  <si>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</si>
  <si>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</si>
  <si>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</si>
  <si>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</si>
  <si>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</si>
  <si>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</si>
  <si>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</si>
  <si>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</si>
  <si>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</si>
  <si>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</si>
  <si>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</si>
  <si>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</si>
  <si>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</si>
  <si>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</si>
  <si>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</si>
  <si>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</si>
  <si>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</si>
  <si>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</si>
  <si>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</si>
  <si>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</si>
  <si>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</si>
  <si>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</si>
  <si>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</si>
  <si>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</si>
  <si>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</si>
  <si>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</si>
  <si>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</si>
  <si>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</si>
  <si>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</si>
  <si>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</si>
  <si>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</si>
  <si>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</si>
  <si>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</si>
  <si>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</si>
  <si>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</si>
  <si>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</si>
  <si>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</si>
  <si>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</si>
  <si>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</si>
  <si>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</si>
  <si>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</si>
  <si>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</si>
  <si>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</si>
  <si>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</si>
  <si>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</si>
  <si>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</si>
  <si>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</si>
  <si>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</si>
  <si>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</si>
  <si>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</si>
  <si>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</si>
  <si>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</si>
  <si>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</si>
  <si>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</si>
  <si>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</si>
  <si>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</si>
  <si>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</si>
  <si>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</si>
  <si>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</si>
  <si>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</si>
  <si>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</si>
  <si>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</si>
  <si>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</si>
  <si>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</si>
  <si>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</si>
  <si>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</si>
  <si>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</si>
  <si>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</si>
  <si>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</si>
  <si>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</si>
  <si>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</si>
  <si>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</si>
  <si>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</si>
  <si>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</si>
  <si>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</si>
  <si>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</si>
  <si>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</si>
  <si>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</si>
  <si>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</si>
  <si>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</si>
  <si>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</si>
  <si>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</si>
  <si>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</si>
  <si>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</si>
  <si>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</si>
  <si>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</si>
  <si>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</si>
  <si>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</si>
  <si>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</si>
  <si>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</si>
  <si>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</si>
  <si>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</si>
  <si>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</si>
  <si>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</si>
  <si>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</si>
  <si>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</si>
  <si>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</si>
  <si>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</si>
  <si>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</si>
  <si>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</si>
  <si>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</si>
  <si>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</si>
  <si>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</si>
  <si>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</si>
  <si>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</si>
  <si>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</si>
  <si>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</si>
  <si>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</si>
  <si>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</si>
  <si>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</si>
  <si>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</si>
  <si>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</si>
  <si>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</si>
  <si>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</si>
  <si>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</si>
  <si>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</si>
  <si>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</si>
  <si>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</si>
  <si>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</si>
  <si>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</si>
  <si>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</si>
  <si>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</si>
  <si>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</si>
  <si>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</si>
  <si>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</si>
  <si>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</si>
  <si>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</si>
  <si>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</si>
  <si>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</si>
  <si>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</si>
  <si>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</si>
  <si>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</si>
  <si>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</si>
  <si>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</si>
  <si>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</si>
  <si>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</si>
  <si>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</si>
  <si>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</si>
  <si>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</si>
  <si>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</si>
  <si>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</si>
  <si>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</si>
  <si>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</si>
  <si>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</si>
  <si>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</si>
  <si>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</si>
  <si>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</si>
  <si>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</si>
  <si>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</si>
  <si>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</si>
  <si>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</si>
  <si>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</si>
  <si>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</si>
  <si>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</si>
  <si>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</si>
  <si>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</si>
  <si>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</si>
  <si>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</si>
  <si>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</si>
  <si>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</si>
  <si>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</si>
  <si>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</si>
  <si>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</si>
  <si>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</si>
  <si>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</si>
  <si>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</si>
  <si>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</si>
  <si>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</si>
  <si>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</si>
  <si>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</si>
  <si>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</si>
  <si>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</si>
  <si>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</si>
  <si>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</si>
  <si>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</si>
  <si>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</si>
  <si>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</si>
  <si>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</si>
  <si>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</si>
  <si>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</si>
  <si>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</si>
  <si>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</si>
  <si>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</si>
  <si>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</si>
  <si>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</si>
  <si>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</si>
  <si>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</si>
  <si>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</si>
  <si>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</si>
  <si>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</si>
  <si>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</si>
  <si>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</si>
  <si>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</si>
  <si>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</si>
  <si>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</si>
  <si>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</si>
  <si>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</si>
  <si>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</si>
  <si>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</si>
  <si>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</si>
  <si>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</si>
  <si>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</si>
  <si>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</si>
  <si>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</si>
  <si>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</si>
  <si>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</si>
  <si>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</si>
  <si>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</si>
  <si>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</si>
  <si>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</si>
  <si>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</si>
  <si>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</si>
  <si>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</si>
  <si>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</si>
  <si>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</si>
  <si>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</si>
  <si>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</si>
  <si>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</si>
  <si>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</si>
  <si>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</si>
  <si>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</si>
  <si>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</si>
  <si>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</si>
  <si>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</si>
  <si>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</si>
  <si>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</si>
  <si>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</si>
  <si>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</si>
  <si>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</si>
  <si>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</si>
  <si>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</si>
  <si>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</si>
  <si>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</si>
  <si>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</si>
  <si>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</si>
  <si>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</si>
  <si>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</si>
  <si>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</si>
  <si>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</si>
  <si>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</si>
  <si>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</si>
  <si>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</si>
  <si>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</si>
  <si>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</si>
  <si>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</si>
  <si>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</si>
  <si>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</si>
  <si>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</si>
  <si>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</si>
  <si>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</si>
  <si>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</si>
  <si>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</si>
  <si>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</si>
  <si>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</si>
  <si>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</si>
  <si>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</si>
  <si>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</si>
  <si>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</si>
  <si>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</si>
  <si>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</si>
  <si>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</si>
  <si>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</si>
  <si>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</si>
  <si>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</si>
  <si>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</si>
  <si>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</si>
  <si>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</si>
  <si>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</si>
  <si>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</si>
  <si>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</si>
  <si>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</si>
  <si>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</si>
  <si>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</si>
  <si>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</si>
  <si>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</si>
  <si>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</si>
  <si>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</si>
  <si>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</si>
  <si>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</si>
  <si>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</si>
  <si>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</si>
  <si>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</si>
  <si>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</si>
  <si>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</si>
  <si>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</si>
  <si>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</si>
  <si>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</si>
  <si>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</si>
  <si>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</si>
  <si>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</si>
  <si>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</si>
  <si>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</si>
  <si>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</si>
  <si>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</si>
  <si>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</si>
  <si>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</si>
  <si>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</si>
  <si>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</si>
  <si>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</si>
  <si>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</si>
  <si>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</si>
  <si>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</si>
  <si>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</si>
  <si>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</si>
  <si>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</si>
  <si>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</si>
  <si>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</si>
  <si>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</si>
  <si>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</si>
  <si>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</si>
  <si>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</si>
  <si>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</si>
  <si>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</si>
  <si>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</si>
  <si>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</si>
  <si>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</si>
  <si>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</si>
  <si>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</si>
  <si>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</si>
  <si>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</si>
  <si>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</si>
  <si>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</si>
  <si>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</si>
  <si>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</si>
  <si>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</si>
  <si>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</si>
  <si>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</si>
  <si>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</si>
  <si>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</si>
  <si>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</si>
  <si>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</si>
  <si>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</si>
  <si>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</si>
  <si>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</si>
  <si>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</si>
  <si>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</si>
  <si>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</si>
  <si>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</si>
  <si>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</si>
  <si>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</si>
  <si>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</si>
  <si>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</si>
  <si>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</si>
  <si>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</si>
  <si>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</si>
  <si>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</si>
  <si>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</si>
  <si>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</si>
  <si>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</si>
  <si>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</si>
  <si>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</si>
  <si>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</si>
  <si>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</si>
  <si>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</si>
  <si>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</si>
  <si>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</si>
  <si>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</si>
  <si>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</si>
  <si>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</si>
  <si>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</si>
  <si>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</si>
  <si>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</si>
  <si>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</si>
  <si>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</si>
  <si>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</si>
  <si>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</si>
  <si>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</si>
  <si>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</si>
  <si>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</si>
  <si>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</si>
  <si>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</si>
  <si>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</si>
  <si>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</si>
  <si>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</si>
  <si>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</si>
  <si>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</si>
  <si>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</si>
  <si>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</si>
  <si>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</si>
  <si>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</si>
  <si>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</si>
  <si>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</si>
  <si>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</si>
  <si>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</si>
  <si>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</si>
  <si>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</si>
  <si>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</si>
  <si>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</si>
  <si>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</si>
  <si>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</si>
  <si>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</si>
  <si>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</si>
  <si>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</si>
  <si>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</si>
  <si>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</si>
  <si>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</si>
  <si>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</si>
  <si>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</si>
  <si>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</si>
  <si>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</si>
  <si>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</si>
  <si>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</si>
  <si>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</si>
  <si>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</si>
  <si>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</si>
  <si>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</si>
  <si>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</si>
  <si>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</si>
  <si>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</si>
  <si>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</si>
  <si>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</si>
  <si>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</si>
  <si>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</si>
  <si>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</si>
  <si>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</si>
  <si>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</si>
  <si>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</si>
  <si>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</si>
  <si>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</si>
  <si>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</si>
  <si>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</si>
  <si>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</si>
  <si>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</si>
  <si>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</si>
  <si>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</si>
  <si>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</si>
  <si>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</si>
  <si>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</si>
  <si>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</si>
  <si>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</si>
  <si>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</si>
  <si>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</si>
  <si>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</si>
  <si>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</si>
  <si>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</si>
  <si>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</si>
  <si>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</si>
  <si>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</si>
  <si>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</si>
  <si>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</si>
  <si>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</si>
  <si>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</si>
  <si>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</si>
  <si>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</si>
  <si>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</si>
  <si>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</si>
  <si>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</si>
  <si>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</si>
  <si>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</si>
  <si>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</si>
  <si>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</si>
  <si>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</si>
  <si>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</si>
  <si>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</si>
  <si>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</si>
  <si>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</si>
  <si>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</si>
  <si>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</si>
  <si>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</si>
  <si>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</si>
  <si>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</si>
  <si>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</si>
  <si>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</si>
  <si>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</si>
  <si>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</si>
  <si>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</si>
  <si>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</si>
  <si>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</si>
  <si>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</si>
  <si>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</si>
  <si>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</si>
  <si>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</si>
  <si>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</si>
  <si>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</si>
  <si>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</si>
  <si>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</si>
  <si>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</si>
  <si>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</si>
  <si>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</si>
  <si>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</si>
  <si>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</si>
  <si>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</si>
  <si>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</si>
  <si>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</si>
  <si>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</si>
  <si>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</si>
  <si>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</si>
  <si>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</si>
  <si>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</si>
  <si>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</si>
  <si>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</si>
  <si>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</si>
  <si>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</si>
  <si>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</si>
  <si>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</si>
  <si>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</si>
  <si>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</si>
  <si>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</si>
  <si>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</si>
  <si>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</si>
  <si>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</si>
  <si>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</si>
  <si>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</si>
  <si>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</si>
  <si>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</si>
  <si>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</si>
  <si>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</si>
  <si>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</si>
  <si>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</si>
  <si>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</si>
  <si>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</si>
  <si>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</si>
  <si>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</si>
  <si>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</si>
  <si>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</si>
  <si>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</si>
  <si>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</si>
  <si>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</si>
  <si>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</si>
  <si>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</si>
  <si>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</si>
  <si>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</si>
  <si>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</si>
  <si>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</si>
  <si>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</si>
  <si>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</si>
  <si>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</si>
  <si>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</si>
  <si>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</si>
  <si>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</si>
  <si>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</si>
  <si>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</si>
  <si>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</si>
  <si>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</si>
  <si>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</si>
  <si>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</si>
  <si>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</si>
  <si>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</si>
  <si>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</si>
  <si>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</si>
  <si>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</si>
  <si>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</si>
  <si>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</si>
  <si>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</si>
  <si>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</si>
  <si>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</si>
  <si>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</si>
  <si>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</si>
  <si>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</si>
  <si>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</si>
  <si>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</si>
  <si>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</si>
  <si>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</si>
  <si>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</si>
  <si>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</si>
  <si>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</si>
  <si>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</si>
  <si>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</si>
  <si>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</si>
  <si>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</si>
  <si>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</si>
  <si>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</si>
  <si>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</si>
  <si>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</si>
  <si>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</si>
  <si>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</si>
  <si>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</si>
  <si>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</si>
  <si>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</si>
  <si>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</si>
  <si>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</si>
  <si>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</si>
  <si>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</si>
  <si>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</si>
  <si>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</si>
  <si>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</si>
  <si>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</si>
  <si>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</si>
  <si>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</si>
  <si>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</si>
  <si>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</si>
  <si>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</si>
  <si>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</si>
  <si>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</si>
  <si>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</si>
  <si>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</si>
  <si>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</si>
  <si>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</si>
  <si>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</si>
  <si>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</si>
  <si>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</si>
  <si>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</si>
  <si>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</si>
  <si>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</si>
  <si>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</si>
  <si>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</si>
  <si>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</si>
  <si>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</si>
  <si>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</si>
  <si>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</si>
  <si>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</si>
  <si>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</si>
  <si>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</si>
  <si>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</si>
  <si>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</si>
  <si>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</si>
  <si>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</si>
  <si>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</si>
  <si>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</si>
  <si>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</si>
  <si>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</si>
  <si>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</si>
  <si>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</si>
  <si>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</si>
  <si>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</si>
  <si>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</si>
  <si>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</si>
  <si>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</si>
  <si>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</si>
  <si>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</si>
  <si>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</si>
  <si>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</si>
  <si>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</si>
  <si>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</si>
  <si>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</si>
  <si>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</si>
  <si>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</si>
  <si>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</si>
  <si>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</si>
  <si>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</si>
  <si>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</si>
  <si>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</si>
  <si>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</si>
  <si>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</si>
  <si>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</si>
  <si>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</si>
  <si>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</si>
  <si>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</si>
  <si>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</si>
  <si>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</si>
  <si>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</si>
  <si>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</si>
  <si>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</si>
  <si>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</si>
  <si>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</si>
  <si>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</si>
  <si>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</si>
  <si>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</si>
  <si>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</si>
  <si>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</si>
  <si>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</si>
  <si>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</si>
  <si>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</si>
  <si>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</si>
  <si>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</si>
  <si>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</si>
  <si>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</si>
  <si>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</si>
  <si>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</si>
  <si>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</si>
  <si>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</si>
  <si>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</si>
  <si>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</si>
  <si>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</si>
  <si>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</si>
  <si>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</si>
  <si>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</si>
  <si>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</si>
  <si>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</si>
  <si>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</si>
  <si>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</si>
  <si>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</si>
  <si>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</si>
  <si>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徳島県</t>
    <rPh sb="0" eb="3">
      <t>トクシマケン</t>
    </rPh>
    <phoneticPr fontId="4"/>
  </si>
  <si>
    <t>社会福祉法人サンシティあい</t>
    <rPh sb="0" eb="4">
      <t>シャカイフクシ</t>
    </rPh>
    <rPh sb="4" eb="6">
      <t>ホウジン</t>
    </rPh>
    <phoneticPr fontId="4"/>
  </si>
  <si>
    <t>ｼｬｶｲﾌｸｼﾎｳｼﾞﾝｻﾝｼﾃｨｱｲ</t>
    <phoneticPr fontId="4"/>
  </si>
  <si>
    <t>徳島県板野郡藍住町矢上字原127番地2</t>
    <rPh sb="0" eb="3">
      <t>トクシマケン</t>
    </rPh>
    <rPh sb="3" eb="6">
      <t>イタノグン</t>
    </rPh>
    <rPh sb="6" eb="9">
      <t>アイズミチョウ</t>
    </rPh>
    <rPh sb="9" eb="11">
      <t>ヤカミ</t>
    </rPh>
    <rPh sb="11" eb="12">
      <t>アザ</t>
    </rPh>
    <rPh sb="12" eb="13">
      <t>ハラ</t>
    </rPh>
    <rPh sb="16" eb="18">
      <t>バンチ</t>
    </rPh>
    <phoneticPr fontId="4"/>
  </si>
  <si>
    <t>理事長</t>
    <rPh sb="0" eb="3">
      <t>リジチョウ</t>
    </rPh>
    <phoneticPr fontId="4"/>
  </si>
  <si>
    <t>濵　宏</t>
    <rPh sb="0" eb="1">
      <t>ハマ</t>
    </rPh>
    <rPh sb="2" eb="3">
      <t>ヒロシ</t>
    </rPh>
    <phoneticPr fontId="4"/>
  </si>
  <si>
    <t>平野　麻衣</t>
    <rPh sb="0" eb="2">
      <t>ヒラノ</t>
    </rPh>
    <rPh sb="3" eb="5">
      <t>マイ</t>
    </rPh>
    <phoneticPr fontId="4"/>
  </si>
  <si>
    <t>ﾋﾗﾉ　ﾏｲ</t>
    <phoneticPr fontId="4"/>
  </si>
  <si>
    <t>088-693-3555</t>
    <phoneticPr fontId="4"/>
  </si>
  <si>
    <t>suncity@rose.plala.or.jp</t>
    <phoneticPr fontId="4"/>
  </si>
  <si>
    <t>3671500472</t>
    <phoneticPr fontId="4"/>
  </si>
  <si>
    <t>藍住町</t>
    <rPh sb="0" eb="3">
      <t>アイズミチョウ</t>
    </rPh>
    <phoneticPr fontId="4"/>
  </si>
  <si>
    <t>3671500845</t>
    <phoneticPr fontId="4"/>
  </si>
  <si>
    <t>3691500106</t>
    <phoneticPr fontId="4"/>
  </si>
  <si>
    <t>3671501959</t>
    <phoneticPr fontId="4"/>
  </si>
  <si>
    <t>ヘルパーステーションローズ</t>
    <phoneticPr fontId="4"/>
  </si>
  <si>
    <t>グループホーム矢上</t>
    <rPh sb="7" eb="9">
      <t>ヤカミ</t>
    </rPh>
    <phoneticPr fontId="4"/>
  </si>
  <si>
    <t>地域密着型特別養護老人ホーム花どけい</t>
    <rPh sb="0" eb="2">
      <t>チイキ</t>
    </rPh>
    <rPh sb="2" eb="4">
      <t>ミッチャク</t>
    </rPh>
    <rPh sb="4" eb="5">
      <t>ガタ</t>
    </rPh>
    <rPh sb="5" eb="7">
      <t>トクベツ</t>
    </rPh>
    <rPh sb="7" eb="9">
      <t>ヨウゴ</t>
    </rPh>
    <rPh sb="9" eb="11">
      <t>ロウジン</t>
    </rPh>
    <rPh sb="14" eb="15">
      <t>ハナ</t>
    </rPh>
    <phoneticPr fontId="4"/>
  </si>
  <si>
    <t>ショートステイ花どけい</t>
    <rPh sb="7" eb="8">
      <t>ハナ</t>
    </rPh>
    <phoneticPr fontId="4"/>
  </si>
  <si>
    <t>―</t>
  </si>
  <si>
    <t>理事長</t>
    <rPh sb="0" eb="3">
      <t>リジチョウ</t>
    </rPh>
    <phoneticPr fontId="6"/>
  </si>
  <si>
    <t>濵　宏</t>
    <rPh sb="0" eb="1">
      <t>ハマ</t>
    </rPh>
    <rPh sb="2" eb="3">
      <t>ヒロシ</t>
    </rPh>
    <phoneticPr fontId="6"/>
  </si>
  <si>
    <t>・平成２４年以降のベースアップ分　5，190，000円
・夜勤手当増加分　1，464，000円
・社会保険料15％分　4，437，114円</t>
    <rPh sb="1" eb="3">
      <t>ヘイセイ</t>
    </rPh>
    <rPh sb="5" eb="6">
      <t>ネン</t>
    </rPh>
    <rPh sb="6" eb="8">
      <t>イコウ</t>
    </rPh>
    <rPh sb="15" eb="16">
      <t>ブン</t>
    </rPh>
    <rPh sb="26" eb="27">
      <t>エン</t>
    </rPh>
    <rPh sb="29" eb="31">
      <t>ヤキン</t>
    </rPh>
    <rPh sb="31" eb="33">
      <t>テアテ</t>
    </rPh>
    <rPh sb="33" eb="35">
      <t>ゾウカ</t>
    </rPh>
    <rPh sb="35" eb="36">
      <t>ブン</t>
    </rPh>
    <rPh sb="46" eb="47">
      <t>エン</t>
    </rPh>
    <rPh sb="49" eb="51">
      <t>シャカイ</t>
    </rPh>
    <rPh sb="51" eb="54">
      <t>ホケンリョウ</t>
    </rPh>
    <rPh sb="57" eb="58">
      <t>ブン</t>
    </rPh>
    <rPh sb="68" eb="69">
      <t>エン</t>
    </rPh>
    <phoneticPr fontId="6"/>
  </si>
  <si>
    <t>　5，190，000円＋1，464，000円＋4，437，114円＝11，091，114円</t>
    <rPh sb="10" eb="11">
      <t>エン</t>
    </rPh>
    <rPh sb="21" eb="22">
      <t>エン</t>
    </rPh>
    <rPh sb="32" eb="33">
      <t>エン</t>
    </rPh>
    <rPh sb="44" eb="45">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</si>
</sst>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Border="1" applyAlignment="1" applyProtection="1">
      <alignment horizontal="center" vertical="center" shrinkToFit="1"/>
      <protection locked="0"/>
    </xf>
    <xf numFmtId="176" fontId="11" fillId="0" borderId="56"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0" fontId="81" fillId="0" borderId="154" xfId="0" applyFont="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5"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8"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9"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2" xfId="0" applyFont="1" applyBorder="1">
      <alignment vertical="center"/>
    </xf>
    <xf numFmtId="0" fontId="79" fillId="2" borderId="0" xfId="0" applyFont="1" applyFill="1">
      <alignment vertical="center"/>
    </xf>
    <xf numFmtId="0" fontId="31" fillId="32" borderId="98" xfId="0" applyFont="1" applyFill="1" applyBorder="1" applyAlignment="1">
      <alignment horizontal="center" vertical="center" wrapText="1"/>
    </xf>
    <xf numFmtId="176" fontId="31" fillId="2" borderId="0" xfId="0" applyNumberFormat="1" applyFont="1" applyFill="1">
      <alignment vertical="center"/>
    </xf>
    <xf numFmtId="0" fontId="31" fillId="32" borderId="97"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8" xfId="0" applyFont="1" applyFill="1" applyBorder="1">
      <alignment vertical="center"/>
    </xf>
    <xf numFmtId="0" fontId="0" fillId="2" borderId="0" xfId="0" applyFill="1" applyAlignment="1"/>
    <xf numFmtId="0" fontId="8" fillId="3" borderId="29" xfId="0" applyFont="1" applyFill="1" applyBorder="1" applyAlignment="1">
      <alignment horizontal="center" vertical="center"/>
    </xf>
    <xf numFmtId="0" fontId="27" fillId="2" borderId="7" xfId="0" applyFont="1" applyFill="1" applyBorder="1">
      <alignment vertical="center"/>
    </xf>
    <xf numFmtId="0" fontId="37" fillId="2" borderId="32" xfId="0" applyFont="1" applyFill="1" applyBorder="1" applyAlignment="1">
      <alignment horizontal="right" vertical="center" shrinkToFit="1"/>
    </xf>
    <xf numFmtId="0" fontId="37" fillId="2" borderId="35"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3"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4"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3"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7"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5"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101"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3" xfId="0" applyFont="1" applyFill="1" applyBorder="1" applyAlignment="1">
      <alignment horizontal="center" vertical="center"/>
    </xf>
    <xf numFmtId="0" fontId="27" fillId="2" borderId="94"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3"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2"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7"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4" xfId="0" applyFont="1" applyFill="1" applyBorder="1" applyAlignment="1">
      <alignment horizontal="center" vertical="center" wrapText="1"/>
    </xf>
    <xf numFmtId="176" fontId="22" fillId="2" borderId="35" xfId="0" applyNumberFormat="1" applyFont="1" applyFill="1" applyBorder="1">
      <alignment vertical="center"/>
    </xf>
    <xf numFmtId="0" fontId="76" fillId="2" borderId="0" xfId="0" applyFont="1" applyFill="1">
      <alignment vertical="center"/>
    </xf>
    <xf numFmtId="0" fontId="25" fillId="32" borderId="67" xfId="0" applyFont="1" applyFill="1" applyBorder="1" applyAlignment="1">
      <alignment horizontal="center" vertical="center" wrapText="1"/>
    </xf>
    <xf numFmtId="0" fontId="37" fillId="0" borderId="134" xfId="0" applyFont="1" applyBorder="1" applyAlignment="1">
      <alignment horizontal="center" vertical="center"/>
    </xf>
    <xf numFmtId="0" fontId="25" fillId="32" borderId="74" xfId="0" applyFont="1" applyFill="1" applyBorder="1" applyAlignment="1">
      <alignment horizontal="center" vertical="center" wrapText="1"/>
    </xf>
    <xf numFmtId="0" fontId="37" fillId="0" borderId="89" xfId="0" applyFont="1" applyBorder="1" applyAlignment="1">
      <alignment horizontal="center" vertical="center"/>
    </xf>
    <xf numFmtId="0" fontId="25" fillId="32" borderId="47" xfId="0" applyFont="1" applyFill="1" applyBorder="1" applyAlignment="1">
      <alignment horizontal="center" vertical="center" wrapText="1"/>
    </xf>
    <xf numFmtId="0" fontId="37" fillId="0" borderId="135" xfId="0" applyFont="1" applyBorder="1" applyAlignment="1">
      <alignment horizontal="center" vertical="center"/>
    </xf>
    <xf numFmtId="0" fontId="27" fillId="2" borderId="42" xfId="0" applyFont="1" applyFill="1" applyBorder="1" applyAlignment="1">
      <alignment horizontal="center" vertical="center"/>
    </xf>
    <xf numFmtId="0" fontId="31" fillId="0" borderId="0" xfId="0" applyFont="1" applyAlignment="1">
      <alignment vertical="center" wrapText="1"/>
    </xf>
    <xf numFmtId="0" fontId="26" fillId="3" borderId="29" xfId="0" applyFont="1" applyFill="1" applyBorder="1" applyAlignment="1">
      <alignment horizontal="left" vertical="center" wrapText="1"/>
    </xf>
    <xf numFmtId="0" fontId="83" fillId="0" borderId="154" xfId="0" applyFont="1" applyBorder="1" applyAlignment="1">
      <alignment horizontal="center" vertical="center"/>
    </xf>
    <xf numFmtId="0" fontId="26" fillId="3" borderId="29" xfId="0" applyFont="1" applyFill="1" applyBorder="1" applyAlignment="1">
      <alignment vertical="center" wrapText="1"/>
    </xf>
    <xf numFmtId="0" fontId="9" fillId="0" borderId="0" xfId="0" applyFont="1">
      <alignment vertical="center"/>
    </xf>
    <xf numFmtId="0" fontId="8" fillId="8" borderId="88" xfId="0" applyFont="1" applyFill="1" applyBorder="1" applyAlignment="1">
      <alignment horizontal="center" vertical="center"/>
    </xf>
    <xf numFmtId="0" fontId="27" fillId="2" borderId="24" xfId="0" applyFont="1" applyFill="1" applyBorder="1">
      <alignment vertical="center"/>
    </xf>
    <xf numFmtId="0" fontId="22" fillId="2" borderId="25" xfId="0" applyFont="1" applyFill="1" applyBorder="1">
      <alignment vertical="center"/>
    </xf>
    <xf numFmtId="0" fontId="25" fillId="2" borderId="25" xfId="0" applyFont="1" applyFill="1" applyBorder="1">
      <alignment vertical="center"/>
    </xf>
    <xf numFmtId="0" fontId="25" fillId="2" borderId="25" xfId="0" applyFont="1" applyFill="1" applyBorder="1" applyAlignment="1">
      <alignment vertical="center" wrapText="1"/>
    </xf>
    <xf numFmtId="0" fontId="21" fillId="2" borderId="26"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5" xfId="0" applyFont="1" applyFill="1" applyBorder="1">
      <alignment vertical="center"/>
    </xf>
    <xf numFmtId="0" fontId="25" fillId="32" borderId="140" xfId="0" applyFont="1" applyFill="1" applyBorder="1" applyAlignment="1">
      <alignment horizontal="center" vertical="center" wrapText="1"/>
    </xf>
    <xf numFmtId="0" fontId="21" fillId="2" borderId="32" xfId="0" applyFont="1" applyFill="1" applyBorder="1" applyAlignment="1">
      <alignment horizontal="center" vertical="center"/>
    </xf>
    <xf numFmtId="0" fontId="25" fillId="32" borderId="141"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7" xfId="0" applyFont="1" applyFill="1" applyBorder="1">
      <alignment vertical="center"/>
    </xf>
    <xf numFmtId="0" fontId="25" fillId="32" borderId="142" xfId="0" applyFont="1" applyFill="1" applyBorder="1" applyAlignment="1">
      <alignment horizontal="center" vertical="center" wrapText="1"/>
    </xf>
    <xf numFmtId="0" fontId="25" fillId="2" borderId="117" xfId="0" applyFont="1" applyFill="1" applyBorder="1">
      <alignment vertical="center"/>
    </xf>
    <xf numFmtId="0" fontId="27" fillId="2" borderId="117" xfId="0" applyFont="1" applyFill="1" applyBorder="1" applyAlignment="1">
      <alignment vertical="top"/>
    </xf>
    <xf numFmtId="0" fontId="27" fillId="2" borderId="118"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9" xfId="0" applyFont="1" applyFill="1" applyBorder="1" applyAlignment="1">
      <alignment horizontal="left" vertical="center"/>
    </xf>
    <xf numFmtId="0" fontId="22" fillId="0" borderId="0" xfId="0" applyFont="1" applyAlignment="1">
      <alignment vertical="top"/>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25" fillId="2" borderId="70" xfId="0" applyFont="1" applyFill="1" applyBorder="1" applyAlignment="1">
      <alignment horizontal="left" vertical="center" wrapText="1"/>
    </xf>
    <xf numFmtId="0" fontId="25" fillId="2" borderId="77" xfId="0" applyFont="1" applyFill="1" applyBorder="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5" fillId="2" borderId="118"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4" xfId="0" applyNumberFormat="1" applyFont="1" applyFill="1" applyBorder="1">
      <alignment vertical="center"/>
    </xf>
    <xf numFmtId="0" fontId="11" fillId="2" borderId="25" xfId="0" applyFont="1" applyFill="1" applyBorder="1">
      <alignment vertical="center"/>
    </xf>
    <xf numFmtId="0" fontId="11" fillId="2" borderId="26" xfId="0" applyFont="1" applyFill="1" applyBorder="1">
      <alignment vertical="center"/>
    </xf>
    <xf numFmtId="0" fontId="41" fillId="2" borderId="35" xfId="0" applyFont="1" applyFill="1" applyBorder="1" applyAlignment="1">
      <alignment vertical="center" wrapText="1"/>
    </xf>
    <xf numFmtId="0" fontId="41" fillId="2" borderId="32"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5"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2"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2" xfId="0" applyFont="1" applyFill="1" applyBorder="1">
      <alignment vertical="center"/>
    </xf>
    <xf numFmtId="0" fontId="11" fillId="2" borderId="37" xfId="0" applyFont="1" applyFill="1" applyBorder="1">
      <alignment vertical="center"/>
    </xf>
    <xf numFmtId="0" fontId="41" fillId="2" borderId="21" xfId="0" applyFont="1" applyFill="1" applyBorder="1">
      <alignment vertical="center"/>
    </xf>
    <xf numFmtId="0" fontId="11" fillId="2" borderId="21" xfId="0" applyFont="1" applyFill="1" applyBorder="1">
      <alignment vertical="center"/>
    </xf>
    <xf numFmtId="0" fontId="11" fillId="2" borderId="38"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3" xfId="0" quotePrefix="1" applyFont="1" applyBorder="1">
      <alignment vertical="center"/>
    </xf>
    <xf numFmtId="0" fontId="30" fillId="0" borderId="101" xfId="0" quotePrefix="1" applyFont="1" applyBorder="1">
      <alignment vertical="center"/>
    </xf>
    <xf numFmtId="0" fontId="30" fillId="0" borderId="101" xfId="0" quotePrefix="1" applyFont="1" applyBorder="1" applyAlignment="1">
      <alignment horizontal="center" vertical="center"/>
    </xf>
    <xf numFmtId="0" fontId="25" fillId="0" borderId="112"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7"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39"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30" xfId="0" applyNumberFormat="1" applyFont="1" applyFill="1" applyBorder="1" applyAlignment="1">
      <alignment vertical="center" shrinkToFit="1"/>
    </xf>
    <xf numFmtId="0" fontId="31" fillId="2" borderId="4" xfId="0" applyFont="1" applyFill="1" applyBorder="1">
      <alignment vertical="center"/>
    </xf>
    <xf numFmtId="0" fontId="80" fillId="0" borderId="154" xfId="0" applyFont="1" applyBorder="1" applyAlignment="1">
      <alignment horizontal="center" vertical="center"/>
    </xf>
    <xf numFmtId="176" fontId="11" fillId="2" borderId="31" xfId="0" applyNumberFormat="1" applyFont="1" applyFill="1" applyBorder="1" applyAlignment="1">
      <alignment vertical="center" shrinkToFit="1"/>
    </xf>
    <xf numFmtId="176" fontId="11" fillId="2" borderId="151" xfId="0" applyNumberFormat="1" applyFont="1" applyFill="1" applyBorder="1" applyAlignment="1">
      <alignment vertical="center" shrinkToFit="1"/>
    </xf>
    <xf numFmtId="180" fontId="34" fillId="2" borderId="30" xfId="0" applyNumberFormat="1" applyFont="1" applyFill="1" applyBorder="1" applyAlignment="1">
      <alignment horizontal="right" vertical="center"/>
    </xf>
    <xf numFmtId="176" fontId="11" fillId="2" borderId="91" xfId="0" applyNumberFormat="1" applyFont="1" applyFill="1" applyBorder="1" applyAlignment="1">
      <alignment vertical="center" shrinkToFit="1"/>
    </xf>
    <xf numFmtId="180" fontId="34" fillId="2" borderId="91"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60" xfId="0" applyFont="1" applyFill="1" applyBorder="1" applyAlignment="1">
      <alignment horizontal="center" vertical="center"/>
    </xf>
    <xf numFmtId="0" fontId="21" fillId="2" borderId="60" xfId="0" applyFont="1" applyFill="1" applyBorder="1" applyAlignment="1">
      <alignment horizontal="center" vertical="center" wrapText="1"/>
    </xf>
    <xf numFmtId="0" fontId="80" fillId="0" borderId="153" xfId="0" applyFont="1" applyBorder="1" applyAlignment="1">
      <alignment horizontal="center" vertical="center" wrapText="1"/>
    </xf>
    <xf numFmtId="0" fontId="21" fillId="0" borderId="113" xfId="0" applyFont="1" applyBorder="1" applyAlignment="1">
      <alignment horizontal="center" vertical="center"/>
    </xf>
    <xf numFmtId="0" fontId="21" fillId="2" borderId="39" xfId="0" applyFont="1" applyFill="1" applyBorder="1" applyAlignment="1">
      <alignment vertical="center" wrapText="1"/>
    </xf>
    <xf numFmtId="0" fontId="21" fillId="2" borderId="14" xfId="0" applyFont="1" applyFill="1" applyBorder="1" applyAlignment="1">
      <alignment vertical="center" wrapText="1"/>
    </xf>
    <xf numFmtId="0" fontId="21" fillId="2" borderId="39"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3" xfId="0" applyFont="1" applyBorder="1">
      <alignment vertical="center"/>
    </xf>
    <xf numFmtId="0" fontId="81" fillId="0" borderId="154" xfId="0" applyFont="1" applyBorder="1">
      <alignment vertical="center"/>
    </xf>
    <xf numFmtId="0" fontId="13" fillId="0" borderId="0" xfId="0" applyFont="1">
      <alignment vertical="center"/>
    </xf>
    <xf numFmtId="177" fontId="21" fillId="0" borderId="52"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6" xfId="0" applyNumberFormat="1" applyFont="1" applyFill="1" applyBorder="1" applyAlignment="1">
      <alignment vertical="center" shrinkToFit="1"/>
    </xf>
    <xf numFmtId="180" fontId="34" fillId="2" borderId="119"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60" xfId="0" applyFont="1" applyFill="1" applyBorder="1" applyAlignment="1">
      <alignment horizontal="center" vertical="center"/>
    </xf>
    <xf numFmtId="0" fontId="80" fillId="0" borderId="154" xfId="0" applyFont="1" applyBorder="1" applyAlignment="1">
      <alignment horizontal="center" vertical="center" wrapText="1"/>
    </xf>
    <xf numFmtId="0" fontId="21" fillId="0" borderId="113" xfId="0" quotePrefix="1" applyFont="1" applyBorder="1" applyAlignment="1">
      <alignment horizontal="right" vertical="center"/>
    </xf>
    <xf numFmtId="0" fontId="81" fillId="0" borderId="154" xfId="0" applyFont="1" applyBorder="1" applyAlignment="1">
      <alignment horizontal="left" vertical="center" wrapText="1"/>
    </xf>
    <xf numFmtId="177" fontId="21" fillId="0" borderId="52" xfId="0" applyNumberFormat="1" applyFont="1" applyBorder="1">
      <alignment vertical="center"/>
    </xf>
    <xf numFmtId="0" fontId="21" fillId="2" borderId="1" xfId="0" applyFont="1" applyFill="1" applyBorder="1" applyAlignment="1">
      <alignment vertical="center" wrapText="1" shrinkToFit="1"/>
    </xf>
    <xf numFmtId="0" fontId="21" fillId="2" borderId="56"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Border="1" applyAlignment="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56"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1" xfId="0" applyNumberFormat="1" applyFont="1" applyBorder="1" applyAlignment="1">
      <alignment vertical="center" shrinkToFit="1"/>
    </xf>
    <xf numFmtId="176" fontId="67" fillId="31" borderId="35"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6" xfId="0" applyNumberFormat="1" applyFont="1" applyFill="1" applyBorder="1" applyAlignment="1">
      <alignment horizontal="right" vertical="center" shrinkToFit="1"/>
    </xf>
    <xf numFmtId="176" fontId="67" fillId="31" borderId="59" xfId="0" applyNumberFormat="1" applyFont="1" applyFill="1" applyBorder="1" applyAlignment="1" applyProtection="1">
      <alignment horizontal="center" vertical="center" shrinkToFit="1"/>
      <protection locked="0"/>
    </xf>
    <xf numFmtId="176" fontId="21" fillId="0" borderId="60" xfId="0" applyNumberFormat="1" applyFont="1" applyBorder="1" applyAlignment="1">
      <alignment horizontal="right" vertical="center" shrinkToFit="1"/>
    </xf>
    <xf numFmtId="176" fontId="21" fillId="0" borderId="60" xfId="0" applyNumberFormat="1" applyFont="1" applyBorder="1" applyAlignment="1" applyProtection="1">
      <alignment horizontal="center" vertical="center" shrinkToFit="1"/>
      <protection locked="0"/>
    </xf>
    <xf numFmtId="176" fontId="21" fillId="31" borderId="61" xfId="0" applyNumberFormat="1" applyFont="1" applyFill="1" applyBorder="1" applyAlignment="1">
      <alignment horizontal="right" vertical="center" shrinkToFit="1"/>
    </xf>
    <xf numFmtId="176" fontId="21" fillId="31" borderId="55" xfId="0" applyNumberFormat="1" applyFont="1" applyFill="1" applyBorder="1" applyAlignment="1">
      <alignment horizontal="right" vertical="center" shrinkToFit="1"/>
    </xf>
    <xf numFmtId="0" fontId="81" fillId="0" borderId="158" xfId="0" applyFont="1" applyBorder="1">
      <alignment vertical="center"/>
    </xf>
    <xf numFmtId="176" fontId="21" fillId="31" borderId="65"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0" borderId="61" xfId="0" applyNumberFormat="1" applyFont="1" applyBorder="1" applyAlignment="1">
      <alignment horizontal="right" vertical="center" shrinkToFit="1"/>
    </xf>
    <xf numFmtId="0" fontId="27" fillId="2" borderId="65" xfId="0" applyFont="1" applyFill="1" applyBorder="1" applyAlignment="1">
      <alignment horizontal="center" vertical="center" wrapText="1"/>
    </xf>
    <xf numFmtId="176" fontId="67" fillId="31" borderId="113" xfId="0" applyNumberFormat="1" applyFont="1" applyFill="1" applyBorder="1" applyAlignment="1" applyProtection="1">
      <alignment horizontal="center" vertical="center" shrinkToFit="1"/>
      <protection locked="0"/>
    </xf>
    <xf numFmtId="176" fontId="21" fillId="0" borderId="55" xfId="0" applyNumberFormat="1" applyFont="1" applyBorder="1" applyAlignment="1">
      <alignment horizontal="right" vertical="center" shrinkToFit="1"/>
    </xf>
    <xf numFmtId="0" fontId="11" fillId="0" borderId="1" xfId="0" applyFont="1" applyBorder="1" applyAlignment="1">
      <alignment horizontal="center" vertical="center"/>
    </xf>
    <xf numFmtId="0" fontId="11" fillId="0" borderId="60" xfId="0" applyFont="1" applyBorder="1" applyAlignment="1">
      <alignment horizontal="center" vertical="center"/>
    </xf>
    <xf numFmtId="0" fontId="11" fillId="0" borderId="13" xfId="0" applyFont="1" applyBorder="1" applyAlignment="1">
      <alignment horizontal="center" vertical="center"/>
    </xf>
    <xf numFmtId="0" fontId="11" fillId="0" borderId="102" xfId="0" applyFont="1" applyBorder="1" applyAlignment="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4" xfId="0" applyFont="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33" fillId="0" borderId="44"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6" fillId="0" borderId="37" xfId="0" applyFont="1" applyBorder="1" applyAlignment="1">
      <alignment horizontal="left" vertical="center" wrapText="1"/>
    </xf>
    <xf numFmtId="0" fontId="26" fillId="0" borderId="117" xfId="0" applyFont="1" applyBorder="1" applyAlignment="1">
      <alignment horizontal="left" vertical="center" wrapText="1"/>
    </xf>
    <xf numFmtId="0" fontId="26" fillId="0" borderId="118" xfId="0" applyFont="1" applyBorder="1" applyAlignment="1">
      <alignment horizontal="left" vertical="center" wrapText="1"/>
    </xf>
    <xf numFmtId="0" fontId="8" fillId="8" borderId="88" xfId="0" applyFont="1" applyFill="1" applyBorder="1" applyAlignment="1">
      <alignment horizontal="center" vertical="center"/>
    </xf>
    <xf numFmtId="0" fontId="8" fillId="8" borderId="66" xfId="0" applyFont="1" applyFill="1" applyBorder="1" applyAlignment="1">
      <alignment horizontal="center" vertical="center"/>
    </xf>
    <xf numFmtId="0" fontId="8" fillId="0" borderId="23" xfId="0" applyFont="1" applyBorder="1" applyAlignment="1">
      <alignment horizontal="left" vertical="center"/>
    </xf>
    <xf numFmtId="0" fontId="8" fillId="0" borderId="44" xfId="0" applyFont="1" applyBorder="1" applyAlignment="1">
      <alignment horizontal="left" vertical="center"/>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25" fillId="2" borderId="0" xfId="0" applyFont="1" applyFill="1" applyAlignment="1">
      <alignment horizontal="left" vertical="center" wrapText="1"/>
    </xf>
    <xf numFmtId="0" fontId="34" fillId="5" borderId="22"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lignment vertical="center"/>
    </xf>
    <xf numFmtId="176" fontId="21" fillId="2" borderId="6" xfId="0" applyNumberFormat="1" applyFont="1" applyFill="1" applyBorder="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8"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2" xfId="0" applyFont="1" applyFill="1" applyBorder="1" applyAlignment="1">
      <alignment horizontal="center" vertical="center"/>
    </xf>
    <xf numFmtId="0" fontId="27" fillId="2" borderId="130" xfId="0" applyFont="1" applyFill="1" applyBorder="1" applyAlignment="1">
      <alignment horizontal="center" vertical="center"/>
    </xf>
    <xf numFmtId="0" fontId="27" fillId="0" borderId="36"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8" xfId="0" applyFont="1" applyBorder="1" applyAlignment="1">
      <alignment horizontal="center" vertical="center" wrapText="1"/>
    </xf>
    <xf numFmtId="0" fontId="27" fillId="0" borderId="0" xfId="0" applyFont="1" applyAlignment="1">
      <alignment horizontal="center" vertical="center" wrapText="1"/>
    </xf>
    <xf numFmtId="0" fontId="27" fillId="0" borderId="123" xfId="0" applyFont="1" applyBorder="1" applyAlignment="1">
      <alignment horizontal="center" vertical="center" wrapText="1"/>
    </xf>
    <xf numFmtId="0" fontId="27" fillId="0" borderId="124" xfId="0" applyFont="1" applyBorder="1" applyAlignment="1">
      <alignment horizontal="center" vertical="center" wrapText="1"/>
    </xf>
    <xf numFmtId="0" fontId="25" fillId="0" borderId="127" xfId="0" applyFont="1" applyBorder="1" applyAlignment="1">
      <alignment horizontal="left" vertical="center" wrapText="1"/>
    </xf>
    <xf numFmtId="0" fontId="25" fillId="0" borderId="68" xfId="0" applyFont="1" applyBorder="1" applyAlignment="1">
      <alignment horizontal="left" vertical="center" wrapText="1"/>
    </xf>
    <xf numFmtId="0" fontId="25" fillId="0" borderId="69"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6" xfId="0" applyFont="1" applyBorder="1" applyAlignment="1">
      <alignment horizontal="left" vertical="center" wrapText="1"/>
    </xf>
    <xf numFmtId="0" fontId="25" fillId="0" borderId="132" xfId="0" applyFont="1" applyBorder="1" applyAlignment="1">
      <alignment horizontal="left" vertical="center" wrapText="1"/>
    </xf>
    <xf numFmtId="0" fontId="25" fillId="0" borderId="43" xfId="0" applyFont="1" applyBorder="1" applyAlignment="1">
      <alignment horizontal="left" vertical="center" wrapText="1"/>
    </xf>
    <xf numFmtId="0" fontId="25" fillId="0" borderId="133"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lignment horizontal="center" vertical="center"/>
    </xf>
    <xf numFmtId="0" fontId="8" fillId="3" borderId="66"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9" xfId="0" applyFont="1" applyBorder="1" applyAlignment="1">
      <alignment horizontal="left" vertical="center"/>
    </xf>
    <xf numFmtId="0" fontId="27" fillId="0" borderId="89" xfId="0" applyFont="1" applyBorder="1" applyAlignment="1">
      <alignment horizontal="left" vertical="center" wrapText="1"/>
    </xf>
    <xf numFmtId="0" fontId="27" fillId="0" borderId="144" xfId="0" applyFont="1" applyBorder="1" applyAlignment="1">
      <alignment horizontal="left" vertical="center" wrapText="1"/>
    </xf>
    <xf numFmtId="0" fontId="27" fillId="32" borderId="117" xfId="0" applyFont="1" applyFill="1" applyBorder="1" applyAlignment="1">
      <alignment horizontal="left" vertical="center" shrinkToFit="1"/>
    </xf>
    <xf numFmtId="0" fontId="67" fillId="3" borderId="22" xfId="0" applyFont="1" applyFill="1" applyBorder="1" applyAlignment="1">
      <alignment horizontal="center" vertical="center" wrapText="1"/>
    </xf>
    <xf numFmtId="0" fontId="67" fillId="3" borderId="23" xfId="0" applyFont="1" applyFill="1" applyBorder="1" applyAlignment="1">
      <alignment horizontal="center" vertical="center" wrapText="1"/>
    </xf>
    <xf numFmtId="0" fontId="67" fillId="3" borderId="44" xfId="0" applyFont="1" applyFill="1" applyBorder="1" applyAlignment="1">
      <alignment horizontal="center" vertical="center" wrapText="1"/>
    </xf>
    <xf numFmtId="0" fontId="27" fillId="0" borderId="13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101"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41" xfId="0" applyFont="1" applyFill="1" applyBorder="1" applyAlignment="1">
      <alignment vertical="center" wrapText="1"/>
    </xf>
    <xf numFmtId="0" fontId="27" fillId="0" borderId="5"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25" fillId="2" borderId="76" xfId="0" applyFont="1" applyFill="1" applyBorder="1" applyAlignment="1">
      <alignment horizontal="left" vertical="center" wrapText="1"/>
    </xf>
    <xf numFmtId="0" fontId="31" fillId="0" borderId="100" xfId="0" applyFont="1" applyBorder="1" applyAlignment="1">
      <alignment horizontal="left" vertical="center"/>
    </xf>
    <xf numFmtId="0" fontId="31" fillId="0" borderId="41" xfId="0" applyFont="1" applyBorder="1" applyAlignment="1">
      <alignment horizontal="left" vertical="center"/>
    </xf>
    <xf numFmtId="0" fontId="31" fillId="0" borderId="62" xfId="0" applyFont="1" applyBorder="1" applyAlignment="1">
      <alignment horizontal="left" vertical="center"/>
    </xf>
    <xf numFmtId="0" fontId="31" fillId="0" borderId="94" xfId="0" applyFont="1" applyBorder="1" applyAlignment="1">
      <alignment horizontal="left" vertical="center"/>
    </xf>
    <xf numFmtId="0" fontId="31" fillId="0" borderId="11" xfId="0" applyFont="1" applyBorder="1" applyAlignment="1">
      <alignment horizontal="left" vertical="center"/>
    </xf>
    <xf numFmtId="0" fontId="31" fillId="0" borderId="63"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lignment horizontal="center" vertical="center"/>
    </xf>
    <xf numFmtId="0" fontId="30" fillId="0" borderId="130" xfId="0" quotePrefix="1" applyFont="1" applyBorder="1" applyAlignment="1">
      <alignment horizontal="center" vertical="center"/>
    </xf>
    <xf numFmtId="0" fontId="27" fillId="0" borderId="145" xfId="0" applyFont="1" applyBorder="1" applyAlignment="1">
      <alignment horizontal="left" vertical="center"/>
    </xf>
    <xf numFmtId="0" fontId="27" fillId="0" borderId="146" xfId="0" applyFont="1" applyBorder="1" applyAlignment="1">
      <alignment horizontal="left" vertical="center"/>
    </xf>
    <xf numFmtId="0" fontId="41" fillId="2" borderId="0" xfId="0" applyFont="1" applyFill="1" applyAlignment="1">
      <alignment horizontal="left" vertical="center" shrinkToFit="1"/>
    </xf>
    <xf numFmtId="0" fontId="31" fillId="0" borderId="89" xfId="0" applyFont="1" applyBorder="1" applyAlignment="1">
      <alignment horizontal="left" vertical="center"/>
    </xf>
    <xf numFmtId="0" fontId="31" fillId="0" borderId="144" xfId="0" applyFont="1" applyBorder="1" applyAlignment="1">
      <alignment horizontal="left" vertical="center"/>
    </xf>
    <xf numFmtId="0" fontId="31" fillId="0" borderId="89" xfId="0" applyFont="1" applyBorder="1" applyAlignment="1">
      <alignment horizontal="left" vertical="center" wrapText="1"/>
    </xf>
    <xf numFmtId="0" fontId="31" fillId="0" borderId="144"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70"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5" xfId="0" applyFont="1" applyFill="1" applyBorder="1" applyAlignment="1">
      <alignment horizontal="center" vertical="center"/>
    </xf>
    <xf numFmtId="0" fontId="21" fillId="32" borderId="129" xfId="0" applyFont="1" applyFill="1" applyBorder="1" applyAlignment="1">
      <alignment horizontal="center" vertical="center"/>
    </xf>
    <xf numFmtId="0" fontId="37" fillId="0" borderId="126" xfId="0" applyFont="1" applyBorder="1" applyAlignment="1">
      <alignment horizontal="center" vertical="center"/>
    </xf>
    <xf numFmtId="0" fontId="37" fillId="0" borderId="123" xfId="0" applyFont="1" applyBorder="1" applyAlignment="1">
      <alignment horizontal="center" vertical="center"/>
    </xf>
    <xf numFmtId="0" fontId="21" fillId="32" borderId="22" xfId="0" applyFont="1" applyFill="1" applyBorder="1" applyAlignment="1">
      <alignment horizontal="center" vertical="center"/>
    </xf>
    <xf numFmtId="0" fontId="21" fillId="32" borderId="44"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7"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lignment horizontal="center" vertical="center"/>
    </xf>
    <xf numFmtId="0" fontId="21" fillId="32" borderId="37" xfId="0" applyFont="1" applyFill="1" applyBorder="1" applyAlignment="1">
      <alignment horizontal="center" vertical="center"/>
    </xf>
    <xf numFmtId="0" fontId="37" fillId="0" borderId="128" xfId="0" applyFont="1" applyBorder="1" applyAlignment="1">
      <alignment horizontal="center" vertical="center"/>
    </xf>
    <xf numFmtId="0" fontId="37" fillId="0" borderId="131" xfId="0" applyFont="1" applyBorder="1" applyAlignment="1">
      <alignment horizontal="center" vertical="center"/>
    </xf>
    <xf numFmtId="0" fontId="25" fillId="2" borderId="9" xfId="0" applyFont="1" applyFill="1" applyBorder="1" applyAlignment="1">
      <alignment horizontal="left" vertical="center"/>
    </xf>
    <xf numFmtId="0" fontId="25" fillId="2" borderId="46" xfId="0" applyFont="1" applyFill="1" applyBorder="1" applyAlignment="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136"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2"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2" xfId="0" applyFont="1" applyFill="1" applyBorder="1" applyAlignment="1">
      <alignment horizontal="left" vertical="center"/>
    </xf>
    <xf numFmtId="0" fontId="27" fillId="2" borderId="52" xfId="0" applyFont="1" applyFill="1" applyBorder="1" applyAlignment="1">
      <alignment horizontal="left" vertical="center"/>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26" xfId="0" applyNumberFormat="1" applyFont="1" applyFill="1" applyBorder="1" applyAlignment="1">
      <alignment horizontal="center" vertical="center" shrinkToFit="1"/>
    </xf>
    <xf numFmtId="2" fontId="27" fillId="2" borderId="37" xfId="0" applyNumberFormat="1" applyFont="1" applyFill="1" applyBorder="1" applyAlignment="1">
      <alignment horizontal="center" vertical="center" shrinkToFit="1"/>
    </xf>
    <xf numFmtId="2" fontId="27" fillId="2" borderId="117" xfId="0" applyNumberFormat="1" applyFont="1" applyFill="1" applyBorder="1" applyAlignment="1">
      <alignment horizontal="center" vertical="center" shrinkToFit="1"/>
    </xf>
    <xf numFmtId="2" fontId="27" fillId="2" borderId="118"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3" xfId="0" applyFont="1" applyBorder="1" applyAlignment="1">
      <alignment vertical="center" wrapText="1"/>
    </xf>
    <xf numFmtId="0" fontId="27" fillId="0" borderId="12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11"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40" xfId="0" applyFont="1" applyFill="1" applyBorder="1">
      <alignment vertical="center"/>
    </xf>
    <xf numFmtId="0" fontId="21" fillId="2" borderId="41" xfId="0" applyFont="1" applyFill="1" applyBorder="1">
      <alignment vertical="center"/>
    </xf>
    <xf numFmtId="0" fontId="21" fillId="2" borderId="62"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2" xfId="0" applyFont="1" applyFill="1" applyBorder="1" applyAlignment="1">
      <alignment vertical="center" wrapText="1"/>
    </xf>
    <xf numFmtId="0" fontId="21" fillId="2" borderId="11" xfId="0" applyFont="1" applyFill="1" applyBorder="1" applyAlignment="1">
      <alignment vertical="center" wrapText="1"/>
    </xf>
    <xf numFmtId="0" fontId="21" fillId="2" borderId="63"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9" xfId="0" applyFont="1" applyFill="1" applyBorder="1" applyAlignment="1">
      <alignment horizontal="left" vertical="center"/>
    </xf>
    <xf numFmtId="0" fontId="31" fillId="2" borderId="8" xfId="0" applyFont="1" applyFill="1" applyBorder="1" applyAlignment="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lignment horizontal="center" vertical="center" wrapText="1"/>
    </xf>
    <xf numFmtId="0" fontId="31" fillId="0" borderId="60" xfId="0" applyFont="1" applyBorder="1" applyAlignment="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lignment horizontal="center" vertical="center" wrapText="1" shrinkToFit="1"/>
    </xf>
    <xf numFmtId="0" fontId="25" fillId="0" borderId="60" xfId="0" applyFont="1" applyBorder="1" applyAlignment="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3"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4" xfId="0" applyFont="1" applyBorder="1" applyAlignment="1">
      <alignment horizontal="center" vertical="center" wrapText="1" shrinkToFit="1"/>
    </xf>
    <xf numFmtId="0" fontId="25" fillId="0" borderId="95"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71" xfId="0" applyFont="1" applyFill="1" applyBorder="1" applyAlignment="1">
      <alignment horizontal="center" vertical="center"/>
    </xf>
    <xf numFmtId="0" fontId="31" fillId="2" borderId="94"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70" xfId="0" applyFont="1" applyFill="1" applyBorder="1" applyAlignment="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6" xfId="0" applyFont="1" applyFill="1" applyBorder="1" applyAlignment="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lignment horizontal="left" vertical="center"/>
    </xf>
    <xf numFmtId="0" fontId="31" fillId="2" borderId="76"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6" xfId="0" applyFont="1" applyFill="1" applyBorder="1" applyAlignment="1">
      <alignment horizontal="left" vertical="center"/>
    </xf>
    <xf numFmtId="0" fontId="31" fillId="2" borderId="86" xfId="0" applyFont="1" applyFill="1" applyBorder="1" applyAlignment="1">
      <alignment horizontal="left" vertical="center" wrapText="1"/>
    </xf>
    <xf numFmtId="2" fontId="21" fillId="2" borderId="22" xfId="0" applyNumberFormat="1" applyFont="1" applyFill="1" applyBorder="1" applyAlignment="1">
      <alignment horizontal="center" vertical="center" shrinkToFit="1"/>
    </xf>
    <xf numFmtId="2" fontId="21" fillId="2" borderId="23" xfId="0" applyNumberFormat="1" applyFont="1" applyFill="1" applyBorder="1" applyAlignment="1">
      <alignment horizontal="center" vertical="center" shrinkToFit="1"/>
    </xf>
    <xf numFmtId="2" fontId="21" fillId="2" borderId="44" xfId="0" applyNumberFormat="1" applyFont="1" applyFill="1" applyBorder="1" applyAlignment="1">
      <alignment horizontal="center" vertical="center" shrinkToFit="1"/>
    </xf>
    <xf numFmtId="0" fontId="31" fillId="0" borderId="152" xfId="0" applyFont="1" applyBorder="1" applyAlignment="1">
      <alignment horizontal="left" vertical="center"/>
    </xf>
    <xf numFmtId="0" fontId="25" fillId="0" borderId="65" xfId="0" applyFont="1" applyBorder="1" applyAlignment="1">
      <alignment horizontal="center" vertical="center" wrapText="1" shrinkToFit="1"/>
    </xf>
    <xf numFmtId="0" fontId="25" fillId="0" borderId="81" xfId="0" applyFont="1" applyBorder="1" applyAlignment="1">
      <alignment horizontal="center" vertical="center" wrapText="1" shrinkToFit="1"/>
    </xf>
    <xf numFmtId="0" fontId="25" fillId="0" borderId="84" xfId="0" applyFont="1" applyBorder="1" applyAlignment="1">
      <alignment horizontal="center" vertical="center" wrapText="1" shrinkToFit="1"/>
    </xf>
    <xf numFmtId="49" fontId="19" fillId="2" borderId="0" xfId="0" applyNumberFormat="1" applyFont="1" applyFill="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6" xfId="0" applyFont="1" applyBorder="1" applyAlignment="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lignment horizontal="center" vertical="center"/>
    </xf>
    <xf numFmtId="0" fontId="30" fillId="2" borderId="93" xfId="0" applyFont="1" applyFill="1" applyBorder="1" applyAlignment="1">
      <alignment horizontal="center" vertical="center"/>
    </xf>
    <xf numFmtId="0" fontId="8" fillId="0" borderId="37" xfId="0" applyFont="1" applyBorder="1" applyAlignment="1">
      <alignment horizontal="left" vertical="center" wrapText="1"/>
    </xf>
    <xf numFmtId="0" fontId="8" fillId="0" borderId="117" xfId="0" applyFont="1" applyBorder="1" applyAlignment="1">
      <alignment horizontal="left" vertical="center" wrapText="1"/>
    </xf>
    <xf numFmtId="0" fontId="8" fillId="0" borderId="118" xfId="0" applyFont="1" applyBorder="1" applyAlignment="1">
      <alignment horizontal="left" vertical="center" wrapText="1"/>
    </xf>
    <xf numFmtId="49" fontId="27" fillId="3" borderId="65" xfId="0" applyNumberFormat="1" applyFont="1" applyFill="1" applyBorder="1" applyAlignment="1">
      <alignment horizontal="center" vertical="center" wrapText="1"/>
    </xf>
    <xf numFmtId="49" fontId="27" fillId="3" borderId="81"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2" xfId="0" applyFont="1" applyBorder="1" applyAlignment="1">
      <alignment horizontal="left" vertical="center"/>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2"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117" xfId="0" applyFont="1" applyFill="1" applyBorder="1" applyAlignment="1">
      <alignment horizontal="left" vertical="center" wrapText="1"/>
    </xf>
    <xf numFmtId="0" fontId="8" fillId="2" borderId="38"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6"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4" xfId="0" applyNumberFormat="1" applyFont="1" applyBorder="1" applyAlignment="1">
      <alignment horizontal="right" vertical="center" shrinkToFit="1"/>
    </xf>
    <xf numFmtId="182" fontId="11" fillId="0" borderId="99"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6"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8"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47" xfId="0" applyFont="1" applyFill="1" applyBorder="1" applyAlignment="1">
      <alignment horizontal="center" vertical="center" wrapText="1"/>
    </xf>
    <xf numFmtId="0" fontId="17" fillId="0" borderId="82"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2" xfId="0" applyFont="1" applyBorder="1" applyAlignment="1">
      <alignment horizontal="center" vertical="center" wrapText="1"/>
    </xf>
    <xf numFmtId="0" fontId="11" fillId="2" borderId="53" xfId="0" applyFont="1" applyFill="1" applyBorder="1" applyAlignment="1">
      <alignment horizontal="center" vertical="center" wrapText="1"/>
    </xf>
    <xf numFmtId="0" fontId="11" fillId="2" borderId="150" xfId="0" applyFont="1" applyFill="1" applyBorder="1" applyAlignment="1">
      <alignment horizontal="center" vertical="center" wrapText="1"/>
    </xf>
    <xf numFmtId="0" fontId="17" fillId="0" borderId="98" xfId="0" applyFont="1" applyBorder="1" applyAlignment="1">
      <alignment horizontal="center" vertical="center"/>
    </xf>
    <xf numFmtId="0" fontId="17" fillId="0" borderId="95" xfId="0" applyFont="1" applyBorder="1" applyAlignment="1">
      <alignment horizontal="center" vertical="center"/>
    </xf>
    <xf numFmtId="0" fontId="17" fillId="0" borderId="99" xfId="0" applyFont="1" applyBorder="1" applyAlignment="1">
      <alignment horizontal="center" vertical="center"/>
    </xf>
    <xf numFmtId="0" fontId="11" fillId="0" borderId="72" xfId="0" applyFont="1" applyBorder="1" applyAlignment="1">
      <alignment horizontal="center" vertical="center" wrapText="1"/>
    </xf>
    <xf numFmtId="0" fontId="11" fillId="0" borderId="118" xfId="0" applyFont="1" applyBorder="1" applyAlignment="1">
      <alignment horizontal="center" vertical="center" wrapTex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44" xfId="0" applyFont="1" applyFill="1" applyBorder="1" applyAlignment="1">
      <alignment horizontal="center" vertical="center"/>
    </xf>
    <xf numFmtId="0" fontId="11" fillId="2" borderId="113"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7"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7" fillId="3" borderId="88" xfId="0" applyFont="1" applyFill="1" applyBorder="1" applyAlignment="1">
      <alignment horizontal="center" vertical="center"/>
    </xf>
    <xf numFmtId="0" fontId="77" fillId="3" borderId="66"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4"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8"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9"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1" fillId="2" borderId="1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02" xfId="0" applyFont="1" applyFill="1" applyBorder="1" applyAlignment="1">
      <alignment horizontal="center" vertical="center"/>
    </xf>
    <xf numFmtId="0" fontId="11" fillId="2" borderId="149" xfId="0" applyFont="1" applyFill="1" applyBorder="1" applyAlignment="1">
      <alignment horizontal="center" vertical="center"/>
    </xf>
    <xf numFmtId="0" fontId="11" fillId="2" borderId="114" xfId="0" applyFont="1" applyFill="1" applyBorder="1" applyAlignment="1">
      <alignment horizontal="center" vertical="center"/>
    </xf>
    <xf numFmtId="0" fontId="11" fillId="2" borderId="150" xfId="0" applyFont="1" applyFill="1" applyBorder="1" applyAlignment="1">
      <alignment horizontal="center" vertical="center"/>
    </xf>
    <xf numFmtId="0" fontId="25" fillId="2" borderId="148" xfId="0" applyFont="1" applyFill="1" applyBorder="1" applyAlignment="1">
      <alignment horizontal="center" vertical="center" wrapText="1"/>
    </xf>
    <xf numFmtId="0" fontId="25" fillId="2" borderId="113" xfId="0" applyFont="1" applyFill="1" applyBorder="1" applyAlignment="1">
      <alignment horizontal="center" vertical="center" wrapText="1"/>
    </xf>
    <xf numFmtId="0" fontId="25" fillId="2" borderId="147"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1" fillId="2" borderId="139"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6" xfId="0" applyFont="1" applyFill="1" applyBorder="1" applyAlignment="1">
      <alignment horizontal="left" vertical="center" wrapText="1"/>
    </xf>
    <xf numFmtId="0" fontId="11" fillId="0" borderId="137" xfId="0" applyFont="1" applyBorder="1" applyAlignment="1">
      <alignment horizontal="center" vertical="center"/>
    </xf>
    <xf numFmtId="0" fontId="11" fillId="0" borderId="138"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44" xfId="0" applyFont="1" applyFill="1" applyBorder="1" applyAlignment="1">
      <alignment horizontal="left" vertical="center"/>
    </xf>
    <xf numFmtId="0" fontId="80" fillId="0" borderId="153"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65" xfId="0" applyNumberFormat="1" applyFont="1" applyFill="1" applyBorder="1" applyAlignment="1" applyProtection="1">
      <alignment horizontal="right" vertical="center" shrinkToFit="1"/>
      <protection locked="0"/>
    </xf>
    <xf numFmtId="176" fontId="21" fillId="31" borderId="84"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31" borderId="139"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4" xfId="0" applyFont="1" applyBorder="1" applyAlignment="1">
      <alignment horizontal="center" vertical="center" wrapText="1"/>
    </xf>
    <xf numFmtId="0" fontId="34" fillId="0" borderId="149" xfId="0" applyFont="1" applyBorder="1" applyAlignment="1">
      <alignment horizontal="center" vertical="center" wrapText="1"/>
    </xf>
    <xf numFmtId="0" fontId="34" fillId="0" borderId="114" xfId="0" applyFont="1" applyBorder="1" applyAlignment="1">
      <alignment horizontal="center" vertical="center" wrapText="1"/>
    </xf>
    <xf numFmtId="0" fontId="34" fillId="0" borderId="150" xfId="0" applyFont="1" applyBorder="1" applyAlignment="1">
      <alignment horizontal="center" vertical="center" wrapText="1"/>
    </xf>
    <xf numFmtId="0" fontId="11"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5" fillId="2" borderId="148" xfId="0" applyFont="1" applyFill="1" applyBorder="1" applyAlignment="1">
      <alignment vertical="center" wrapText="1"/>
    </xf>
    <xf numFmtId="0" fontId="25" fillId="2" borderId="113" xfId="0" applyFont="1" applyFill="1" applyBorder="1" applyAlignment="1">
      <alignment vertical="center" wrapText="1"/>
    </xf>
    <xf numFmtId="0" fontId="25" fillId="2" borderId="147" xfId="0" applyFont="1" applyFill="1" applyBorder="1" applyAlignment="1">
      <alignment vertical="center" wrapText="1"/>
    </xf>
    <xf numFmtId="0" fontId="17" fillId="2" borderId="137"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3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21" xfId="0" applyFont="1" applyFill="1" applyBorder="1" applyAlignment="1">
      <alignment horizontal="center" vertical="center" wrapText="1"/>
    </xf>
    <xf numFmtId="0" fontId="17" fillId="2" borderId="117" xfId="0" applyFont="1" applyFill="1" applyBorder="1" applyAlignment="1">
      <alignment horizontal="center" vertical="center" wrapText="1"/>
    </xf>
    <xf numFmtId="0" fontId="17" fillId="2" borderId="139" xfId="0" applyFont="1" applyFill="1" applyBorder="1" applyAlignment="1">
      <alignment horizontal="center" vertical="center" wrapText="1"/>
    </xf>
    <xf numFmtId="0" fontId="17" fillId="2" borderId="120"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102" xfId="0" applyFont="1" applyFill="1" applyBorder="1" applyAlignment="1">
      <alignment horizontal="center" vertical="center" wrapText="1"/>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20"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102" xfId="0" applyFont="1" applyFill="1" applyBorder="1" applyAlignment="1">
      <alignment horizontal="center" vertical="center"/>
    </xf>
    <xf numFmtId="0" fontId="17" fillId="2" borderId="149" xfId="0" applyFont="1" applyFill="1" applyBorder="1" applyAlignment="1">
      <alignment horizontal="center" vertical="center"/>
    </xf>
    <xf numFmtId="0" fontId="17" fillId="2" borderId="114" xfId="0" applyFont="1" applyFill="1" applyBorder="1" applyAlignment="1">
      <alignment horizontal="center" vertical="center"/>
    </xf>
    <xf numFmtId="0" fontId="17" fillId="2" borderId="150" xfId="0" applyFont="1" applyFill="1" applyBorder="1" applyAlignment="1">
      <alignment horizontal="center" vertical="center"/>
    </xf>
    <xf numFmtId="0" fontId="34" fillId="0" borderId="13" xfId="0" applyFont="1" applyBorder="1" applyAlignment="1">
      <alignment horizontal="center" vertical="center" wrapText="1"/>
    </xf>
    <xf numFmtId="0" fontId="34" fillId="0" borderId="102" xfId="0" applyFont="1" applyBorder="1" applyAlignment="1">
      <alignment horizontal="center" vertical="center" wrapText="1"/>
    </xf>
    <xf numFmtId="176" fontId="21" fillId="0" borderId="1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7" fillId="2" borderId="65" xfId="0" applyFont="1" applyFill="1" applyBorder="1" applyAlignment="1">
      <alignment horizontal="center" vertical="center" wrapText="1"/>
    </xf>
    <xf numFmtId="0" fontId="27" fillId="2" borderId="84" xfId="0" applyFont="1" applyFill="1" applyBorder="1" applyAlignment="1">
      <alignment horizontal="center" vertical="center" wrapText="1"/>
    </xf>
    <xf numFmtId="0" fontId="34" fillId="2" borderId="35"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21" xfId="0" applyBorder="1" applyAlignment="1">
      <alignment horizontal="center" vertical="center" wrapText="1"/>
    </xf>
    <xf numFmtId="0" fontId="0" fillId="0" borderId="139" xfId="0" applyBorder="1" applyAlignment="1">
      <alignment horizontal="center" vertical="center" wrapText="1"/>
    </xf>
    <xf numFmtId="0" fontId="31" fillId="2" borderId="0" xfId="0" applyFont="1" applyFill="1" applyAlignment="1">
      <alignment horizontal="left" vertical="center" wrapText="1"/>
    </xf>
    <xf numFmtId="0" fontId="31" fillId="2" borderId="117" xfId="0" applyFont="1" applyFill="1" applyBorder="1" applyAlignment="1">
      <alignment horizontal="left" vertical="center" wrapText="1"/>
    </xf>
    <xf numFmtId="0" fontId="17" fillId="2" borderId="57" xfId="0" applyFont="1" applyFill="1" applyBorder="1" applyAlignment="1">
      <alignment horizontal="center" vertical="center" wrapText="1"/>
    </xf>
    <xf numFmtId="0" fontId="17" fillId="2" borderId="14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98" xfId="0" applyFont="1" applyBorder="1" applyAlignment="1">
      <alignment horizontal="center" vertical="center"/>
    </xf>
    <xf numFmtId="0" fontId="34" fillId="0" borderId="95" xfId="0" applyFont="1" applyBorder="1" applyAlignment="1">
      <alignment horizontal="center" vertical="center"/>
    </xf>
    <xf numFmtId="0" fontId="34" fillId="0" borderId="79" xfId="0" applyFont="1" applyBorder="1" applyAlignment="1">
      <alignment horizontal="center" vertical="center"/>
    </xf>
    <xf numFmtId="0" fontId="0" fillId="0" borderId="98" xfId="0" applyBorder="1" applyAlignment="1">
      <alignment horizontal="center" vertical="center"/>
    </xf>
    <xf numFmtId="0" fontId="0" fillId="0" borderId="95" xfId="0" applyBorder="1" applyAlignment="1">
      <alignment horizontal="center" vertical="center"/>
    </xf>
    <xf numFmtId="0" fontId="0" fillId="0" borderId="79"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0" borderId="60" xfId="0" applyNumberFormat="1" applyFont="1" applyBorder="1" applyAlignment="1">
      <alignment horizontal="right" vertical="center" shrinkToFi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checked="Checked"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checked="Checked"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checked="Checked"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checked="Checked" fmlaLink="$AM$145" lockText="1" noThreeD="1"/>
</file>

<file path=xl/ctrlProps/ctrlProp25.xml><?xml version="1.0" encoding="utf-8"?>
<formControlPr xmlns="http://schemas.microsoft.com/office/spreadsheetml/2009/9/main" objectType="CheckBox" checked="Checked"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checked="Checked" fmlaLink="$AM$149" lockText="1" noThreeD="1"/>
</file>

<file path=xl/ctrlProps/ctrlProp29.xml><?xml version="1.0" encoding="utf-8"?>
<formControlPr xmlns="http://schemas.microsoft.com/office/spreadsheetml/2009/9/main" objectType="CheckBox" checked="Checked"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checked="Checked" fmlaLink="$AM$155" lockText="1" noThreeD="1"/>
</file>

<file path=xl/ctrlProps/ctrlProp35.xml><?xml version="1.0" encoding="utf-8"?>
<formControlPr xmlns="http://schemas.microsoft.com/office/spreadsheetml/2009/9/main" objectType="CheckBox" checked="Checked"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checked="Checked"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6184010"/>
              <a:ext cx="178777"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9565385"/>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7850885"/>
              <a:ext cx="178777"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22054038"/>
              <a:ext cx="178777" cy="315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24640442"/>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7593192"/>
              <a:ext cx="178776" cy="26377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08581" y="270792"/>
          <a:ext cx="7577478" cy="1015722"/>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98691" y="266260"/>
          <a:ext cx="6808701" cy="2854274"/>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66882" y="843699"/>
          <a:ext cx="7123104" cy="141044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659538" y="330031"/>
          <a:ext cx="10241474" cy="1666282"/>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3fa8.lansys.mhlw.go.jp\c\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Normal="100" zoomScaleSheetLayoutView="100" workbookViewId="0">
      <selection activeCell="Y57" sqref="Y57"/>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71" t="s">
        <v>2057</v>
      </c>
      <c r="AC1" t="s">
        <v>30</v>
      </c>
    </row>
    <row r="2" spans="1:29" ht="11.25" customHeight="1">
      <c r="A2" s="372"/>
    </row>
    <row r="3" spans="1:29" s="373" customFormat="1" ht="24" customHeight="1">
      <c r="A3" s="499" t="s">
        <v>109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row>
    <row r="4" spans="1:29" s="373" customFormat="1" ht="30.75" customHeight="1">
      <c r="A4" s="515" t="s">
        <v>110</v>
      </c>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374"/>
    </row>
    <row r="5" spans="1:29" ht="9.75" customHeight="1">
      <c r="A5" s="373"/>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row>
    <row r="6" spans="1:29" ht="14.25" customHeight="1">
      <c r="A6" s="516" t="s">
        <v>2264</v>
      </c>
      <c r="B6" s="516"/>
      <c r="C6" s="516"/>
      <c r="D6" s="516"/>
      <c r="E6" s="516"/>
      <c r="F6" s="516"/>
      <c r="G6" s="516"/>
      <c r="H6" s="516"/>
      <c r="I6" s="516"/>
      <c r="J6" s="516"/>
      <c r="K6" s="516"/>
      <c r="L6" s="516"/>
      <c r="M6" s="516"/>
      <c r="N6" s="516"/>
      <c r="O6" s="516"/>
      <c r="P6" s="516"/>
      <c r="Q6" s="516"/>
      <c r="R6" s="516"/>
      <c r="S6" s="516"/>
      <c r="T6" s="516"/>
      <c r="U6" s="516"/>
      <c r="V6" s="516"/>
      <c r="W6" s="516"/>
      <c r="X6" s="516"/>
      <c r="Y6" s="516"/>
      <c r="Z6" s="516"/>
      <c r="AA6" s="376"/>
    </row>
    <row r="7" spans="1:29" ht="20.100000000000001" customHeight="1">
      <c r="A7" s="377"/>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row>
    <row r="8" spans="1:29" ht="20.100000000000001" customHeight="1">
      <c r="A8" s="377"/>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row>
    <row r="9" spans="1:29" ht="20.100000000000001" customHeight="1">
      <c r="A9" s="377"/>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row>
    <row r="10" spans="1:29" ht="20.100000000000001" customHeight="1">
      <c r="A10" s="377"/>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row>
    <row r="11" spans="1:29" ht="20.100000000000001" customHeight="1">
      <c r="A11" s="377"/>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row>
    <row r="12" spans="1:29" ht="20.100000000000001" customHeight="1">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row>
    <row r="13" spans="1:29" ht="19.5" customHeight="1">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row>
    <row r="14" spans="1:29" ht="51.75" customHeight="1">
      <c r="A14" s="499" t="s">
        <v>2270</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376"/>
    </row>
    <row r="15" spans="1:29" ht="13.5" customHeight="1">
      <c r="A15" s="373"/>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row>
    <row r="16" spans="1:29" ht="13.5" customHeight="1">
      <c r="A16" s="373"/>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row>
    <row r="17" spans="1:27" ht="13.5" customHeight="1">
      <c r="A17" s="373"/>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row>
    <row r="18" spans="1:27" ht="13.5" customHeight="1">
      <c r="A18" s="373"/>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row>
    <row r="19" spans="1:27" ht="13.5" customHeight="1">
      <c r="A19" s="373"/>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row>
    <row r="20" spans="1:27" ht="13.5" customHeight="1">
      <c r="A20" s="373"/>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row>
    <row r="21" spans="1:27" ht="13.5" customHeight="1">
      <c r="A21" s="373"/>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row>
    <row r="22" spans="1:27" ht="13.5" customHeight="1">
      <c r="A22" s="373"/>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row>
    <row r="23" spans="1:27" ht="13.5" customHeight="1">
      <c r="A23" s="373"/>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row>
    <row r="24" spans="1:27" ht="13.5" customHeight="1">
      <c r="A24" s="373"/>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row>
    <row r="25" spans="1:27" ht="13.5" customHeight="1">
      <c r="A25" s="373"/>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row>
    <row r="26" spans="1:27" ht="13.5" customHeight="1">
      <c r="A26" s="373"/>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row>
    <row r="27" spans="1:27" ht="13.5" customHeight="1">
      <c r="A27" s="373"/>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row>
    <row r="28" spans="1:27" ht="13.5" customHeight="1">
      <c r="A28" s="373"/>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row>
    <row r="29" spans="1:27" ht="10.5" customHeight="1">
      <c r="A29" s="373"/>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row>
    <row r="30" spans="1:27" ht="19.5" customHeight="1">
      <c r="A30" s="378" t="s">
        <v>46</v>
      </c>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row>
    <row r="31" spans="1:27" ht="20.100000000000001" customHeight="1" thickBot="1">
      <c r="A31" s="375"/>
      <c r="B31" s="373" t="s">
        <v>2056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row>
    <row r="32" spans="1:27" ht="20.100000000000001" customHeight="1" thickBot="1">
      <c r="A32" s="375"/>
      <c r="B32" s="379" t="s">
        <v>87</v>
      </c>
      <c r="C32" s="491" t="s">
        <v>2290</v>
      </c>
      <c r="D32" s="492"/>
      <c r="E32" s="492"/>
      <c r="F32" s="492"/>
      <c r="G32" s="492"/>
      <c r="H32" s="492"/>
      <c r="I32" s="492"/>
      <c r="J32" s="492"/>
      <c r="K32" s="492"/>
      <c r="L32" s="493"/>
      <c r="M32" s="375"/>
      <c r="N32" s="375"/>
      <c r="O32" s="375"/>
      <c r="P32" s="375"/>
      <c r="Q32" s="375"/>
      <c r="R32" s="375"/>
      <c r="S32" s="375"/>
      <c r="T32" s="375"/>
      <c r="U32" s="375"/>
      <c r="V32" s="375"/>
      <c r="W32" s="375"/>
      <c r="X32" s="375"/>
      <c r="Y32" s="375"/>
      <c r="Z32" s="375"/>
      <c r="AA32" s="375"/>
    </row>
    <row r="33" spans="1:29" ht="15" customHeight="1">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row>
    <row r="34" spans="1:29" ht="20.100000000000001" customHeight="1">
      <c r="A34" s="378" t="s">
        <v>47</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row>
    <row r="35" spans="1:29" ht="20.100000000000001" customHeight="1" thickBot="1">
      <c r="A35" s="375"/>
      <c r="B35" s="373" t="s">
        <v>86</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row>
    <row r="36" spans="1:29" ht="20.100000000000001" customHeight="1">
      <c r="A36" s="375"/>
      <c r="B36" s="380" t="s">
        <v>28</v>
      </c>
      <c r="C36" s="489" t="s">
        <v>0</v>
      </c>
      <c r="D36" s="489"/>
      <c r="E36" s="489"/>
      <c r="F36" s="489"/>
      <c r="G36" s="489"/>
      <c r="H36" s="489"/>
      <c r="I36" s="489"/>
      <c r="J36" s="489"/>
      <c r="K36" s="489"/>
      <c r="L36" s="490"/>
      <c r="M36" s="494" t="s">
        <v>2292</v>
      </c>
      <c r="N36" s="495"/>
      <c r="O36" s="495"/>
      <c r="P36" s="495"/>
      <c r="Q36" s="495"/>
      <c r="R36" s="495"/>
      <c r="S36" s="495"/>
      <c r="T36" s="495"/>
      <c r="U36" s="495"/>
      <c r="V36" s="495"/>
      <c r="W36" s="496"/>
      <c r="X36" s="497"/>
      <c r="Y36" s="375"/>
      <c r="Z36" s="375"/>
      <c r="AA36" s="375"/>
    </row>
    <row r="37" spans="1:29" ht="20.100000000000001" customHeight="1" thickBot="1">
      <c r="A37" s="375"/>
      <c r="B37" s="381"/>
      <c r="C37" s="489" t="s">
        <v>31</v>
      </c>
      <c r="D37" s="489"/>
      <c r="E37" s="489"/>
      <c r="F37" s="489"/>
      <c r="G37" s="489"/>
      <c r="H37" s="489"/>
      <c r="I37" s="489"/>
      <c r="J37" s="489"/>
      <c r="K37" s="489"/>
      <c r="L37" s="490"/>
      <c r="M37" s="485" t="s">
        <v>2291</v>
      </c>
      <c r="N37" s="486"/>
      <c r="O37" s="486"/>
      <c r="P37" s="486"/>
      <c r="Q37" s="486"/>
      <c r="R37" s="486"/>
      <c r="S37" s="486"/>
      <c r="T37" s="486"/>
      <c r="U37" s="509"/>
      <c r="V37" s="509"/>
      <c r="W37" s="510"/>
      <c r="X37" s="511"/>
      <c r="Y37" s="375"/>
      <c r="Z37" s="375"/>
      <c r="AA37" s="375"/>
      <c r="AC37" t="s">
        <v>32</v>
      </c>
    </row>
    <row r="38" spans="1:29" ht="20.100000000000001" customHeight="1" thickBot="1">
      <c r="A38" s="375"/>
      <c r="B38" s="380" t="s">
        <v>33</v>
      </c>
      <c r="C38" s="489" t="s">
        <v>34</v>
      </c>
      <c r="D38" s="489"/>
      <c r="E38" s="489"/>
      <c r="F38" s="489"/>
      <c r="G38" s="489"/>
      <c r="H38" s="489"/>
      <c r="I38" s="489"/>
      <c r="J38" s="489"/>
      <c r="K38" s="489"/>
      <c r="L38" s="490"/>
      <c r="M38" s="1">
        <v>7</v>
      </c>
      <c r="N38" s="2">
        <v>7</v>
      </c>
      <c r="O38" s="2">
        <v>1</v>
      </c>
      <c r="P38" s="382" t="s">
        <v>88</v>
      </c>
      <c r="Q38" s="2">
        <v>1</v>
      </c>
      <c r="R38" s="2">
        <v>2</v>
      </c>
      <c r="S38" s="2">
        <v>5</v>
      </c>
      <c r="T38" s="3">
        <v>1</v>
      </c>
      <c r="U38" s="383"/>
      <c r="V38" s="384"/>
      <c r="W38" s="384"/>
      <c r="X38" s="384"/>
      <c r="Y38" s="375"/>
      <c r="Z38" s="375"/>
      <c r="AA38" s="375"/>
      <c r="AC38" t="str">
        <f>CONCATENATE(M38,N38,O38,P38,Q38,R38,S38,T38)</f>
        <v>771－1251</v>
      </c>
    </row>
    <row r="39" spans="1:29" ht="20.100000000000001" customHeight="1">
      <c r="A39" s="375"/>
      <c r="B39" s="385"/>
      <c r="C39" s="489" t="s">
        <v>35</v>
      </c>
      <c r="D39" s="489"/>
      <c r="E39" s="489"/>
      <c r="F39" s="489"/>
      <c r="G39" s="489"/>
      <c r="H39" s="489"/>
      <c r="I39" s="489"/>
      <c r="J39" s="489"/>
      <c r="K39" s="489"/>
      <c r="L39" s="490"/>
      <c r="M39" s="485" t="s">
        <v>2293</v>
      </c>
      <c r="N39" s="486"/>
      <c r="O39" s="486"/>
      <c r="P39" s="486"/>
      <c r="Q39" s="486"/>
      <c r="R39" s="486"/>
      <c r="S39" s="486"/>
      <c r="T39" s="486"/>
      <c r="U39" s="501"/>
      <c r="V39" s="501"/>
      <c r="W39" s="502"/>
      <c r="X39" s="503"/>
      <c r="Y39" s="375"/>
      <c r="Z39" s="375"/>
      <c r="AA39" s="375"/>
    </row>
    <row r="40" spans="1:29" ht="20.100000000000001" customHeight="1">
      <c r="A40" s="375"/>
      <c r="B40" s="381"/>
      <c r="C40" s="489" t="s">
        <v>36</v>
      </c>
      <c r="D40" s="489"/>
      <c r="E40" s="489"/>
      <c r="F40" s="489"/>
      <c r="G40" s="489"/>
      <c r="H40" s="489"/>
      <c r="I40" s="489"/>
      <c r="J40" s="489"/>
      <c r="K40" s="489"/>
      <c r="L40" s="490"/>
      <c r="M40" s="485"/>
      <c r="N40" s="486"/>
      <c r="O40" s="486"/>
      <c r="P40" s="486"/>
      <c r="Q40" s="486"/>
      <c r="R40" s="486"/>
      <c r="S40" s="486"/>
      <c r="T40" s="486"/>
      <c r="U40" s="486"/>
      <c r="V40" s="486"/>
      <c r="W40" s="487"/>
      <c r="X40" s="488"/>
      <c r="Y40" s="375"/>
      <c r="Z40" s="375"/>
      <c r="AA40" s="375"/>
    </row>
    <row r="41" spans="1:29" ht="20.100000000000001" customHeight="1">
      <c r="A41" s="375"/>
      <c r="B41" s="380" t="s">
        <v>37</v>
      </c>
      <c r="C41" s="489" t="s">
        <v>38</v>
      </c>
      <c r="D41" s="489"/>
      <c r="E41" s="489"/>
      <c r="F41" s="489"/>
      <c r="G41" s="489"/>
      <c r="H41" s="489"/>
      <c r="I41" s="489"/>
      <c r="J41" s="489"/>
      <c r="K41" s="489"/>
      <c r="L41" s="490"/>
      <c r="M41" s="485" t="s">
        <v>2294</v>
      </c>
      <c r="N41" s="486"/>
      <c r="O41" s="486"/>
      <c r="P41" s="486"/>
      <c r="Q41" s="486"/>
      <c r="R41" s="486"/>
      <c r="S41" s="486"/>
      <c r="T41" s="486"/>
      <c r="U41" s="486"/>
      <c r="V41" s="486"/>
      <c r="W41" s="487"/>
      <c r="X41" s="488"/>
      <c r="Y41" s="375"/>
      <c r="Z41" s="375"/>
      <c r="AA41" s="375"/>
    </row>
    <row r="42" spans="1:29" ht="20.100000000000001" customHeight="1">
      <c r="A42" s="375"/>
      <c r="B42" s="381"/>
      <c r="C42" s="489" t="s">
        <v>39</v>
      </c>
      <c r="D42" s="489"/>
      <c r="E42" s="489"/>
      <c r="F42" s="489"/>
      <c r="G42" s="489"/>
      <c r="H42" s="489"/>
      <c r="I42" s="489"/>
      <c r="J42" s="489"/>
      <c r="K42" s="489"/>
      <c r="L42" s="490"/>
      <c r="M42" s="508" t="s">
        <v>2295</v>
      </c>
      <c r="N42" s="509"/>
      <c r="O42" s="509"/>
      <c r="P42" s="509"/>
      <c r="Q42" s="509"/>
      <c r="R42" s="509"/>
      <c r="S42" s="509"/>
      <c r="T42" s="509"/>
      <c r="U42" s="509"/>
      <c r="V42" s="509"/>
      <c r="W42" s="510"/>
      <c r="X42" s="511"/>
      <c r="Y42" s="375"/>
      <c r="Z42" s="375"/>
      <c r="AA42" s="375"/>
    </row>
    <row r="43" spans="1:29" ht="20.100000000000001" customHeight="1">
      <c r="A43" s="375"/>
      <c r="B43" s="512" t="s">
        <v>40</v>
      </c>
      <c r="C43" s="489" t="s">
        <v>41</v>
      </c>
      <c r="D43" s="489"/>
      <c r="E43" s="489"/>
      <c r="F43" s="489"/>
      <c r="G43" s="489"/>
      <c r="H43" s="489"/>
      <c r="I43" s="489"/>
      <c r="J43" s="489"/>
      <c r="K43" s="489"/>
      <c r="L43" s="490"/>
      <c r="M43" s="485" t="s">
        <v>2297</v>
      </c>
      <c r="N43" s="486"/>
      <c r="O43" s="486"/>
      <c r="P43" s="486"/>
      <c r="Q43" s="486"/>
      <c r="R43" s="486"/>
      <c r="S43" s="486"/>
      <c r="T43" s="486"/>
      <c r="U43" s="486"/>
      <c r="V43" s="486"/>
      <c r="W43" s="487"/>
      <c r="X43" s="488"/>
      <c r="Y43" s="375"/>
      <c r="Z43" s="375"/>
      <c r="AA43" s="375"/>
    </row>
    <row r="44" spans="1:29" ht="20.100000000000001" customHeight="1">
      <c r="A44" s="375"/>
      <c r="B44" s="513"/>
      <c r="C44" s="514" t="s">
        <v>39</v>
      </c>
      <c r="D44" s="514"/>
      <c r="E44" s="514"/>
      <c r="F44" s="514"/>
      <c r="G44" s="514"/>
      <c r="H44" s="514"/>
      <c r="I44" s="514"/>
      <c r="J44" s="514"/>
      <c r="K44" s="514"/>
      <c r="L44" s="514"/>
      <c r="M44" s="485" t="s">
        <v>2296</v>
      </c>
      <c r="N44" s="486"/>
      <c r="O44" s="486"/>
      <c r="P44" s="486"/>
      <c r="Q44" s="486"/>
      <c r="R44" s="486"/>
      <c r="S44" s="486"/>
      <c r="T44" s="486"/>
      <c r="U44" s="486"/>
      <c r="V44" s="486"/>
      <c r="W44" s="487"/>
      <c r="X44" s="488"/>
      <c r="Y44" s="375"/>
      <c r="Z44" s="375"/>
      <c r="AA44" s="375"/>
    </row>
    <row r="45" spans="1:29" ht="20.100000000000001" customHeight="1">
      <c r="A45" s="375"/>
      <c r="B45" s="380" t="s">
        <v>26</v>
      </c>
      <c r="C45" s="489" t="s">
        <v>14</v>
      </c>
      <c r="D45" s="489"/>
      <c r="E45" s="489"/>
      <c r="F45" s="489"/>
      <c r="G45" s="489"/>
      <c r="H45" s="489"/>
      <c r="I45" s="489"/>
      <c r="J45" s="489"/>
      <c r="K45" s="489"/>
      <c r="L45" s="490"/>
      <c r="M45" s="500" t="s">
        <v>2298</v>
      </c>
      <c r="N45" s="501"/>
      <c r="O45" s="501"/>
      <c r="P45" s="501"/>
      <c r="Q45" s="501"/>
      <c r="R45" s="501"/>
      <c r="S45" s="501"/>
      <c r="T45" s="501"/>
      <c r="U45" s="501"/>
      <c r="V45" s="501"/>
      <c r="W45" s="502"/>
      <c r="X45" s="503"/>
      <c r="Y45" s="375"/>
      <c r="Z45" s="375"/>
      <c r="AA45" s="375"/>
    </row>
    <row r="46" spans="1:29" ht="20.100000000000001" customHeight="1" thickBot="1">
      <c r="A46" s="375"/>
      <c r="B46" s="386"/>
      <c r="C46" s="489" t="s">
        <v>27</v>
      </c>
      <c r="D46" s="489"/>
      <c r="E46" s="489"/>
      <c r="F46" s="489"/>
      <c r="G46" s="489"/>
      <c r="H46" s="489"/>
      <c r="I46" s="489"/>
      <c r="J46" s="489"/>
      <c r="K46" s="489"/>
      <c r="L46" s="490"/>
      <c r="M46" s="504" t="s">
        <v>2299</v>
      </c>
      <c r="N46" s="505"/>
      <c r="O46" s="505"/>
      <c r="P46" s="505"/>
      <c r="Q46" s="505"/>
      <c r="R46" s="505"/>
      <c r="S46" s="505"/>
      <c r="T46" s="505"/>
      <c r="U46" s="505"/>
      <c r="V46" s="505"/>
      <c r="W46" s="506"/>
      <c r="X46" s="507"/>
      <c r="Y46" s="375"/>
      <c r="Z46" s="375"/>
      <c r="AA46" s="375"/>
    </row>
    <row r="47" spans="1:29" ht="16.5" customHeight="1">
      <c r="A47" s="375"/>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row>
    <row r="48" spans="1:29" ht="20.100000000000001" customHeight="1">
      <c r="A48" s="378" t="s">
        <v>92</v>
      </c>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row>
    <row r="49" spans="1:27" ht="14.25">
      <c r="A49" s="375"/>
      <c r="B49" s="373" t="s">
        <v>2263</v>
      </c>
      <c r="C49" s="375"/>
      <c r="D49" s="375"/>
      <c r="E49" s="375"/>
      <c r="F49" s="375"/>
      <c r="G49" s="375"/>
      <c r="H49" s="375"/>
      <c r="I49" s="375"/>
      <c r="J49" s="375"/>
      <c r="K49" s="375"/>
      <c r="L49" s="375"/>
      <c r="M49" s="375"/>
      <c r="N49" s="375"/>
      <c r="O49" s="375"/>
      <c r="P49" s="375"/>
      <c r="Q49" s="375"/>
      <c r="R49" s="375"/>
      <c r="S49" s="375"/>
      <c r="T49" s="375"/>
      <c r="U49" s="375"/>
      <c r="V49" s="375"/>
      <c r="W49" s="375"/>
      <c r="X49" s="387"/>
      <c r="Y49" s="375"/>
      <c r="Z49" s="375"/>
      <c r="AA49" s="375"/>
    </row>
    <row r="50" spans="1:27" ht="13.5">
      <c r="A50" s="375"/>
      <c r="B50" s="388"/>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row>
    <row r="51" spans="1:27" ht="28.5" customHeight="1">
      <c r="A51" s="375"/>
      <c r="B51" s="481" t="s">
        <v>42</v>
      </c>
      <c r="C51" s="481" t="s">
        <v>43</v>
      </c>
      <c r="D51" s="481"/>
      <c r="E51" s="481"/>
      <c r="F51" s="481"/>
      <c r="G51" s="481"/>
      <c r="H51" s="481"/>
      <c r="I51" s="481"/>
      <c r="J51" s="481"/>
      <c r="K51" s="481"/>
      <c r="L51" s="481"/>
      <c r="M51" s="481" t="s">
        <v>44</v>
      </c>
      <c r="N51" s="481"/>
      <c r="O51" s="481"/>
      <c r="P51" s="481"/>
      <c r="Q51" s="481"/>
      <c r="R51" s="537" t="s">
        <v>50</v>
      </c>
      <c r="S51" s="538"/>
      <c r="T51" s="538"/>
      <c r="U51" s="538"/>
      <c r="V51" s="538"/>
      <c r="W51" s="539"/>
      <c r="X51" s="481" t="s">
        <v>45</v>
      </c>
      <c r="Y51" s="483" t="s">
        <v>6</v>
      </c>
      <c r="Z51" s="389"/>
      <c r="AA51" s="389"/>
    </row>
    <row r="52" spans="1:27" ht="28.5" customHeight="1" thickBot="1">
      <c r="A52" s="375"/>
      <c r="B52" s="481"/>
      <c r="C52" s="482"/>
      <c r="D52" s="482"/>
      <c r="E52" s="482"/>
      <c r="F52" s="482"/>
      <c r="G52" s="482"/>
      <c r="H52" s="482"/>
      <c r="I52" s="482"/>
      <c r="J52" s="482"/>
      <c r="K52" s="482"/>
      <c r="L52" s="482"/>
      <c r="M52" s="482"/>
      <c r="N52" s="482"/>
      <c r="O52" s="482"/>
      <c r="P52" s="482"/>
      <c r="Q52" s="482"/>
      <c r="R52" s="530" t="s">
        <v>51</v>
      </c>
      <c r="S52" s="482"/>
      <c r="T52" s="482"/>
      <c r="U52" s="482"/>
      <c r="V52" s="482"/>
      <c r="W52" s="390" t="s">
        <v>52</v>
      </c>
      <c r="X52" s="482"/>
      <c r="Y52" s="484"/>
      <c r="Z52" s="387"/>
      <c r="AA52" s="387"/>
    </row>
    <row r="53" spans="1:27" ht="33.950000000000003" customHeight="1">
      <c r="A53" s="375"/>
      <c r="B53" s="391">
        <v>1</v>
      </c>
      <c r="C53" s="540" t="s">
        <v>2300</v>
      </c>
      <c r="D53" s="541"/>
      <c r="E53" s="541"/>
      <c r="F53" s="541"/>
      <c r="G53" s="541"/>
      <c r="H53" s="541"/>
      <c r="I53" s="541"/>
      <c r="J53" s="541"/>
      <c r="K53" s="541"/>
      <c r="L53" s="542"/>
      <c r="M53" s="531" t="s">
        <v>2301</v>
      </c>
      <c r="N53" s="532"/>
      <c r="O53" s="532"/>
      <c r="P53" s="532"/>
      <c r="Q53" s="533"/>
      <c r="R53" s="534" t="s">
        <v>1570</v>
      </c>
      <c r="S53" s="535"/>
      <c r="T53" s="535"/>
      <c r="U53" s="535"/>
      <c r="V53" s="536"/>
      <c r="W53" s="122" t="s">
        <v>1590</v>
      </c>
      <c r="X53" s="123" t="s">
        <v>2305</v>
      </c>
      <c r="Y53" s="455" t="s">
        <v>162</v>
      </c>
      <c r="Z53" s="392"/>
      <c r="AA53" s="393"/>
    </row>
    <row r="54" spans="1:27" ht="33.950000000000003" customHeight="1">
      <c r="A54" s="375"/>
      <c r="B54" s="394">
        <f>B53+1</f>
        <v>2</v>
      </c>
      <c r="C54" s="517" t="s">
        <v>2300</v>
      </c>
      <c r="D54" s="518"/>
      <c r="E54" s="518"/>
      <c r="F54" s="518"/>
      <c r="G54" s="518"/>
      <c r="H54" s="518"/>
      <c r="I54" s="518"/>
      <c r="J54" s="518"/>
      <c r="K54" s="518"/>
      <c r="L54" s="519"/>
      <c r="M54" s="527" t="s">
        <v>2290</v>
      </c>
      <c r="N54" s="528"/>
      <c r="O54" s="528"/>
      <c r="P54" s="528"/>
      <c r="Q54" s="529"/>
      <c r="R54" s="524" t="s">
        <v>1570</v>
      </c>
      <c r="S54" s="525"/>
      <c r="T54" s="525"/>
      <c r="U54" s="525"/>
      <c r="V54" s="526"/>
      <c r="W54" s="453" t="s">
        <v>1590</v>
      </c>
      <c r="X54" s="4" t="s">
        <v>2305</v>
      </c>
      <c r="Y54" s="5" t="s">
        <v>8</v>
      </c>
      <c r="Z54" s="392"/>
      <c r="AA54" s="393"/>
    </row>
    <row r="55" spans="1:27" ht="33.950000000000003" customHeight="1">
      <c r="A55" s="375"/>
      <c r="B55" s="394">
        <f t="shared" ref="B55:B118" si="0">B54+1</f>
        <v>3</v>
      </c>
      <c r="C55" s="517" t="s">
        <v>2302</v>
      </c>
      <c r="D55" s="518"/>
      <c r="E55" s="518"/>
      <c r="F55" s="518"/>
      <c r="G55" s="518"/>
      <c r="H55" s="518"/>
      <c r="I55" s="518"/>
      <c r="J55" s="518"/>
      <c r="K55" s="518"/>
      <c r="L55" s="519"/>
      <c r="M55" s="524" t="s">
        <v>2301</v>
      </c>
      <c r="N55" s="525"/>
      <c r="O55" s="525"/>
      <c r="P55" s="525"/>
      <c r="Q55" s="526"/>
      <c r="R55" s="524" t="s">
        <v>1570</v>
      </c>
      <c r="S55" s="525"/>
      <c r="T55" s="525"/>
      <c r="U55" s="525"/>
      <c r="V55" s="526"/>
      <c r="W55" s="453" t="s">
        <v>1590</v>
      </c>
      <c r="X55" s="4" t="s">
        <v>2306</v>
      </c>
      <c r="Y55" s="5" t="s">
        <v>155</v>
      </c>
      <c r="Z55" s="392"/>
      <c r="AA55" s="393"/>
    </row>
    <row r="56" spans="1:27" ht="33.950000000000003" customHeight="1">
      <c r="A56" s="375"/>
      <c r="B56" s="394">
        <f t="shared" si="0"/>
        <v>4</v>
      </c>
      <c r="C56" s="517" t="s">
        <v>2303</v>
      </c>
      <c r="D56" s="518"/>
      <c r="E56" s="518"/>
      <c r="F56" s="518"/>
      <c r="G56" s="518"/>
      <c r="H56" s="518"/>
      <c r="I56" s="518"/>
      <c r="J56" s="518"/>
      <c r="K56" s="518"/>
      <c r="L56" s="519"/>
      <c r="M56" s="524" t="s">
        <v>2301</v>
      </c>
      <c r="N56" s="525"/>
      <c r="O56" s="525"/>
      <c r="P56" s="525"/>
      <c r="Q56" s="526"/>
      <c r="R56" s="524" t="s">
        <v>1570</v>
      </c>
      <c r="S56" s="525"/>
      <c r="T56" s="525"/>
      <c r="U56" s="525"/>
      <c r="V56" s="526"/>
      <c r="W56" s="453" t="s">
        <v>1590</v>
      </c>
      <c r="X56" s="4" t="s">
        <v>2307</v>
      </c>
      <c r="Y56" s="5" t="s">
        <v>13</v>
      </c>
      <c r="Z56" s="392"/>
      <c r="AA56" s="393"/>
    </row>
    <row r="57" spans="1:27" ht="33.950000000000003" customHeight="1">
      <c r="A57" s="375"/>
      <c r="B57" s="394">
        <f t="shared" si="0"/>
        <v>5</v>
      </c>
      <c r="C57" s="517" t="s">
        <v>2304</v>
      </c>
      <c r="D57" s="518"/>
      <c r="E57" s="518"/>
      <c r="F57" s="518"/>
      <c r="G57" s="518"/>
      <c r="H57" s="518"/>
      <c r="I57" s="518"/>
      <c r="J57" s="518"/>
      <c r="K57" s="518"/>
      <c r="L57" s="519"/>
      <c r="M57" s="524" t="s">
        <v>2290</v>
      </c>
      <c r="N57" s="525"/>
      <c r="O57" s="525"/>
      <c r="P57" s="525"/>
      <c r="Q57" s="526"/>
      <c r="R57" s="524" t="s">
        <v>1570</v>
      </c>
      <c r="S57" s="525"/>
      <c r="T57" s="525"/>
      <c r="U57" s="525"/>
      <c r="V57" s="526"/>
      <c r="W57" s="453" t="s">
        <v>1590</v>
      </c>
      <c r="X57" s="4" t="s">
        <v>2308</v>
      </c>
      <c r="Y57" s="5" t="s">
        <v>102</v>
      </c>
      <c r="Z57" s="392"/>
      <c r="AA57" s="393"/>
    </row>
    <row r="58" spans="1:27" ht="33.950000000000003" customHeight="1">
      <c r="A58" s="375"/>
      <c r="B58" s="394">
        <f t="shared" si="0"/>
        <v>6</v>
      </c>
      <c r="C58" s="517"/>
      <c r="D58" s="518"/>
      <c r="E58" s="518"/>
      <c r="F58" s="518"/>
      <c r="G58" s="518"/>
      <c r="H58" s="518"/>
      <c r="I58" s="518"/>
      <c r="J58" s="518"/>
      <c r="K58" s="518"/>
      <c r="L58" s="519"/>
      <c r="M58" s="524"/>
      <c r="N58" s="525"/>
      <c r="O58" s="525"/>
      <c r="P58" s="525"/>
      <c r="Q58" s="526"/>
      <c r="R58" s="524"/>
      <c r="S58" s="525"/>
      <c r="T58" s="525"/>
      <c r="U58" s="525"/>
      <c r="V58" s="526"/>
      <c r="W58" s="453"/>
      <c r="X58" s="4"/>
      <c r="Y58" s="5"/>
      <c r="Z58" s="392"/>
      <c r="AA58" s="393"/>
    </row>
    <row r="59" spans="1:27" ht="33.950000000000003" customHeight="1">
      <c r="A59" s="375"/>
      <c r="B59" s="394">
        <f t="shared" si="0"/>
        <v>7</v>
      </c>
      <c r="C59" s="517"/>
      <c r="D59" s="518"/>
      <c r="E59" s="518"/>
      <c r="F59" s="518"/>
      <c r="G59" s="518"/>
      <c r="H59" s="518"/>
      <c r="I59" s="518"/>
      <c r="J59" s="518"/>
      <c r="K59" s="518"/>
      <c r="L59" s="519"/>
      <c r="M59" s="524"/>
      <c r="N59" s="525"/>
      <c r="O59" s="525"/>
      <c r="P59" s="525"/>
      <c r="Q59" s="526"/>
      <c r="R59" s="524"/>
      <c r="S59" s="525"/>
      <c r="T59" s="525"/>
      <c r="U59" s="525"/>
      <c r="V59" s="526"/>
      <c r="W59" s="453"/>
      <c r="X59" s="4"/>
      <c r="Y59" s="5"/>
      <c r="Z59" s="392"/>
      <c r="AA59" s="393"/>
    </row>
    <row r="60" spans="1:27" ht="33.950000000000003" customHeight="1">
      <c r="A60" s="375"/>
      <c r="B60" s="394">
        <f t="shared" si="0"/>
        <v>8</v>
      </c>
      <c r="C60" s="520"/>
      <c r="D60" s="521"/>
      <c r="E60" s="521"/>
      <c r="F60" s="521"/>
      <c r="G60" s="521"/>
      <c r="H60" s="521"/>
      <c r="I60" s="521"/>
      <c r="J60" s="521"/>
      <c r="K60" s="521"/>
      <c r="L60" s="522"/>
      <c r="M60" s="523"/>
      <c r="N60" s="523"/>
      <c r="O60" s="523"/>
      <c r="P60" s="523"/>
      <c r="Q60" s="523"/>
      <c r="R60" s="524"/>
      <c r="S60" s="525"/>
      <c r="T60" s="525"/>
      <c r="U60" s="525"/>
      <c r="V60" s="526"/>
      <c r="W60" s="71"/>
      <c r="X60" s="4"/>
      <c r="Y60" s="5"/>
      <c r="Z60" s="392"/>
      <c r="AA60" s="393"/>
    </row>
    <row r="61" spans="1:27" ht="33.950000000000003" customHeight="1">
      <c r="A61" s="375"/>
      <c r="B61" s="394">
        <f t="shared" si="0"/>
        <v>9</v>
      </c>
      <c r="C61" s="520"/>
      <c r="D61" s="521"/>
      <c r="E61" s="521"/>
      <c r="F61" s="521"/>
      <c r="G61" s="521"/>
      <c r="H61" s="521"/>
      <c r="I61" s="521"/>
      <c r="J61" s="521"/>
      <c r="K61" s="521"/>
      <c r="L61" s="522"/>
      <c r="M61" s="523"/>
      <c r="N61" s="523"/>
      <c r="O61" s="523"/>
      <c r="P61" s="523"/>
      <c r="Q61" s="523"/>
      <c r="R61" s="524"/>
      <c r="S61" s="525"/>
      <c r="T61" s="525"/>
      <c r="U61" s="525"/>
      <c r="V61" s="526"/>
      <c r="W61" s="71"/>
      <c r="X61" s="4"/>
      <c r="Y61" s="5"/>
      <c r="Z61" s="392"/>
      <c r="AA61" s="393"/>
    </row>
    <row r="62" spans="1:27" ht="33.950000000000003" customHeight="1">
      <c r="A62" s="375"/>
      <c r="B62" s="394">
        <f t="shared" si="0"/>
        <v>10</v>
      </c>
      <c r="C62" s="520"/>
      <c r="D62" s="521"/>
      <c r="E62" s="521"/>
      <c r="F62" s="521"/>
      <c r="G62" s="521"/>
      <c r="H62" s="521"/>
      <c r="I62" s="521"/>
      <c r="J62" s="521"/>
      <c r="K62" s="521"/>
      <c r="L62" s="522"/>
      <c r="M62" s="523"/>
      <c r="N62" s="523"/>
      <c r="O62" s="523"/>
      <c r="P62" s="523"/>
      <c r="Q62" s="523"/>
      <c r="R62" s="524"/>
      <c r="S62" s="525"/>
      <c r="T62" s="525"/>
      <c r="U62" s="525"/>
      <c r="V62" s="526"/>
      <c r="W62" s="71"/>
      <c r="X62" s="4"/>
      <c r="Y62" s="5"/>
      <c r="Z62" s="392"/>
      <c r="AA62" s="393"/>
    </row>
    <row r="63" spans="1:27" ht="33.950000000000003" customHeight="1">
      <c r="A63" s="375"/>
      <c r="B63" s="394">
        <f t="shared" si="0"/>
        <v>11</v>
      </c>
      <c r="C63" s="520"/>
      <c r="D63" s="521"/>
      <c r="E63" s="521"/>
      <c r="F63" s="521"/>
      <c r="G63" s="521"/>
      <c r="H63" s="521"/>
      <c r="I63" s="521"/>
      <c r="J63" s="521"/>
      <c r="K63" s="521"/>
      <c r="L63" s="522"/>
      <c r="M63" s="523"/>
      <c r="N63" s="523"/>
      <c r="O63" s="523"/>
      <c r="P63" s="523"/>
      <c r="Q63" s="523"/>
      <c r="R63" s="524"/>
      <c r="S63" s="525"/>
      <c r="T63" s="525"/>
      <c r="U63" s="525"/>
      <c r="V63" s="526"/>
      <c r="W63" s="71"/>
      <c r="X63" s="4"/>
      <c r="Y63" s="5"/>
      <c r="Z63" s="392"/>
      <c r="AA63" s="393"/>
    </row>
    <row r="64" spans="1:27" ht="33.950000000000003" customHeight="1">
      <c r="A64" s="375"/>
      <c r="B64" s="394">
        <f t="shared" si="0"/>
        <v>12</v>
      </c>
      <c r="C64" s="520"/>
      <c r="D64" s="521"/>
      <c r="E64" s="521"/>
      <c r="F64" s="521"/>
      <c r="G64" s="521"/>
      <c r="H64" s="521"/>
      <c r="I64" s="521"/>
      <c r="J64" s="521"/>
      <c r="K64" s="521"/>
      <c r="L64" s="522"/>
      <c r="M64" s="523"/>
      <c r="N64" s="523"/>
      <c r="O64" s="523"/>
      <c r="P64" s="523"/>
      <c r="Q64" s="523"/>
      <c r="R64" s="524"/>
      <c r="S64" s="525"/>
      <c r="T64" s="525"/>
      <c r="U64" s="525"/>
      <c r="V64" s="526"/>
      <c r="W64" s="71"/>
      <c r="X64" s="4"/>
      <c r="Y64" s="5"/>
      <c r="Z64" s="392"/>
      <c r="AA64" s="393"/>
    </row>
    <row r="65" spans="1:27" ht="33.950000000000003" customHeight="1">
      <c r="A65" s="375"/>
      <c r="B65" s="394">
        <f t="shared" si="0"/>
        <v>13</v>
      </c>
      <c r="C65" s="520"/>
      <c r="D65" s="521"/>
      <c r="E65" s="521"/>
      <c r="F65" s="521"/>
      <c r="G65" s="521"/>
      <c r="H65" s="521"/>
      <c r="I65" s="521"/>
      <c r="J65" s="521"/>
      <c r="K65" s="521"/>
      <c r="L65" s="522"/>
      <c r="M65" s="523"/>
      <c r="N65" s="523"/>
      <c r="O65" s="523"/>
      <c r="P65" s="523"/>
      <c r="Q65" s="523"/>
      <c r="R65" s="524"/>
      <c r="S65" s="525"/>
      <c r="T65" s="525"/>
      <c r="U65" s="525"/>
      <c r="V65" s="526"/>
      <c r="W65" s="71"/>
      <c r="X65" s="4"/>
      <c r="Y65" s="5"/>
      <c r="Z65" s="392"/>
      <c r="AA65" s="393"/>
    </row>
    <row r="66" spans="1:27" ht="33.950000000000003" customHeight="1">
      <c r="A66" s="375"/>
      <c r="B66" s="394">
        <f t="shared" si="0"/>
        <v>14</v>
      </c>
      <c r="C66" s="520"/>
      <c r="D66" s="521"/>
      <c r="E66" s="521"/>
      <c r="F66" s="521"/>
      <c r="G66" s="521"/>
      <c r="H66" s="521"/>
      <c r="I66" s="521"/>
      <c r="J66" s="521"/>
      <c r="K66" s="521"/>
      <c r="L66" s="522"/>
      <c r="M66" s="523"/>
      <c r="N66" s="523"/>
      <c r="O66" s="523"/>
      <c r="P66" s="523"/>
      <c r="Q66" s="523"/>
      <c r="R66" s="524"/>
      <c r="S66" s="525"/>
      <c r="T66" s="525"/>
      <c r="U66" s="525"/>
      <c r="V66" s="526"/>
      <c r="W66" s="71"/>
      <c r="X66" s="4"/>
      <c r="Y66" s="5"/>
      <c r="Z66" s="392"/>
      <c r="AA66" s="393"/>
    </row>
    <row r="67" spans="1:27" ht="33.950000000000003" customHeight="1">
      <c r="A67" s="375"/>
      <c r="B67" s="394">
        <f t="shared" si="0"/>
        <v>15</v>
      </c>
      <c r="C67" s="520"/>
      <c r="D67" s="521"/>
      <c r="E67" s="521"/>
      <c r="F67" s="521"/>
      <c r="G67" s="521"/>
      <c r="H67" s="521"/>
      <c r="I67" s="521"/>
      <c r="J67" s="521"/>
      <c r="K67" s="521"/>
      <c r="L67" s="522"/>
      <c r="M67" s="523"/>
      <c r="N67" s="523"/>
      <c r="O67" s="523"/>
      <c r="P67" s="523"/>
      <c r="Q67" s="523"/>
      <c r="R67" s="524"/>
      <c r="S67" s="525"/>
      <c r="T67" s="525"/>
      <c r="U67" s="525"/>
      <c r="V67" s="526"/>
      <c r="W67" s="71"/>
      <c r="X67" s="4"/>
      <c r="Y67" s="5"/>
      <c r="Z67" s="392"/>
      <c r="AA67" s="393"/>
    </row>
    <row r="68" spans="1:27" ht="33.950000000000003" customHeight="1">
      <c r="A68" s="375"/>
      <c r="B68" s="394">
        <f t="shared" si="0"/>
        <v>16</v>
      </c>
      <c r="C68" s="520"/>
      <c r="D68" s="521"/>
      <c r="E68" s="521"/>
      <c r="F68" s="521"/>
      <c r="G68" s="521"/>
      <c r="H68" s="521"/>
      <c r="I68" s="521"/>
      <c r="J68" s="521"/>
      <c r="K68" s="521"/>
      <c r="L68" s="522"/>
      <c r="M68" s="523"/>
      <c r="N68" s="523"/>
      <c r="O68" s="523"/>
      <c r="P68" s="523"/>
      <c r="Q68" s="523"/>
      <c r="R68" s="524"/>
      <c r="S68" s="525"/>
      <c r="T68" s="525"/>
      <c r="U68" s="525"/>
      <c r="V68" s="526"/>
      <c r="W68" s="71"/>
      <c r="X68" s="4"/>
      <c r="Y68" s="5"/>
      <c r="Z68" s="392"/>
      <c r="AA68" s="393"/>
    </row>
    <row r="69" spans="1:27" ht="33.950000000000003" customHeight="1">
      <c r="A69" s="375"/>
      <c r="B69" s="394">
        <f t="shared" si="0"/>
        <v>17</v>
      </c>
      <c r="C69" s="520"/>
      <c r="D69" s="521"/>
      <c r="E69" s="521"/>
      <c r="F69" s="521"/>
      <c r="G69" s="521"/>
      <c r="H69" s="521"/>
      <c r="I69" s="521"/>
      <c r="J69" s="521"/>
      <c r="K69" s="521"/>
      <c r="L69" s="522"/>
      <c r="M69" s="523"/>
      <c r="N69" s="523"/>
      <c r="O69" s="523"/>
      <c r="P69" s="523"/>
      <c r="Q69" s="523"/>
      <c r="R69" s="524"/>
      <c r="S69" s="525"/>
      <c r="T69" s="525"/>
      <c r="U69" s="525"/>
      <c r="V69" s="526"/>
      <c r="W69" s="71"/>
      <c r="X69" s="4"/>
      <c r="Y69" s="5"/>
      <c r="Z69" s="392"/>
      <c r="AA69" s="393"/>
    </row>
    <row r="70" spans="1:27" ht="33.950000000000003" customHeight="1">
      <c r="A70" s="375"/>
      <c r="B70" s="394">
        <f t="shared" si="0"/>
        <v>18</v>
      </c>
      <c r="C70" s="520"/>
      <c r="D70" s="521"/>
      <c r="E70" s="521"/>
      <c r="F70" s="521"/>
      <c r="G70" s="521"/>
      <c r="H70" s="521"/>
      <c r="I70" s="521"/>
      <c r="J70" s="521"/>
      <c r="K70" s="521"/>
      <c r="L70" s="522"/>
      <c r="M70" s="523"/>
      <c r="N70" s="523"/>
      <c r="O70" s="523"/>
      <c r="P70" s="523"/>
      <c r="Q70" s="523"/>
      <c r="R70" s="524"/>
      <c r="S70" s="525"/>
      <c r="T70" s="525"/>
      <c r="U70" s="525"/>
      <c r="V70" s="526"/>
      <c r="W70" s="71"/>
      <c r="X70" s="4"/>
      <c r="Y70" s="5"/>
      <c r="Z70" s="392"/>
      <c r="AA70" s="393"/>
    </row>
    <row r="71" spans="1:27" ht="33.950000000000003" customHeight="1">
      <c r="A71" s="375"/>
      <c r="B71" s="394">
        <f t="shared" si="0"/>
        <v>19</v>
      </c>
      <c r="C71" s="520"/>
      <c r="D71" s="521"/>
      <c r="E71" s="521"/>
      <c r="F71" s="521"/>
      <c r="G71" s="521"/>
      <c r="H71" s="521"/>
      <c r="I71" s="521"/>
      <c r="J71" s="521"/>
      <c r="K71" s="521"/>
      <c r="L71" s="522"/>
      <c r="M71" s="523"/>
      <c r="N71" s="523"/>
      <c r="O71" s="523"/>
      <c r="P71" s="523"/>
      <c r="Q71" s="523"/>
      <c r="R71" s="524"/>
      <c r="S71" s="525"/>
      <c r="T71" s="525"/>
      <c r="U71" s="525"/>
      <c r="V71" s="526"/>
      <c r="W71" s="71"/>
      <c r="X71" s="4"/>
      <c r="Y71" s="5"/>
      <c r="Z71" s="392"/>
      <c r="AA71" s="393"/>
    </row>
    <row r="72" spans="1:27" ht="33.950000000000003" customHeight="1">
      <c r="A72" s="375"/>
      <c r="B72" s="394">
        <f t="shared" si="0"/>
        <v>20</v>
      </c>
      <c r="C72" s="520"/>
      <c r="D72" s="521"/>
      <c r="E72" s="521"/>
      <c r="F72" s="521"/>
      <c r="G72" s="521"/>
      <c r="H72" s="521"/>
      <c r="I72" s="521"/>
      <c r="J72" s="521"/>
      <c r="K72" s="521"/>
      <c r="L72" s="522"/>
      <c r="M72" s="523"/>
      <c r="N72" s="523"/>
      <c r="O72" s="523"/>
      <c r="P72" s="523"/>
      <c r="Q72" s="523"/>
      <c r="R72" s="524"/>
      <c r="S72" s="525"/>
      <c r="T72" s="525"/>
      <c r="U72" s="525"/>
      <c r="V72" s="526"/>
      <c r="W72" s="71"/>
      <c r="X72" s="4"/>
      <c r="Y72" s="5"/>
      <c r="Z72" s="392"/>
      <c r="AA72" s="393"/>
    </row>
    <row r="73" spans="1:27" ht="33.950000000000003" customHeight="1">
      <c r="A73" s="375"/>
      <c r="B73" s="394">
        <f t="shared" si="0"/>
        <v>21</v>
      </c>
      <c r="C73" s="520"/>
      <c r="D73" s="521"/>
      <c r="E73" s="521"/>
      <c r="F73" s="521"/>
      <c r="G73" s="521"/>
      <c r="H73" s="521"/>
      <c r="I73" s="521"/>
      <c r="J73" s="521"/>
      <c r="K73" s="521"/>
      <c r="L73" s="522"/>
      <c r="M73" s="523"/>
      <c r="N73" s="523"/>
      <c r="O73" s="523"/>
      <c r="P73" s="523"/>
      <c r="Q73" s="523"/>
      <c r="R73" s="524"/>
      <c r="S73" s="525"/>
      <c r="T73" s="525"/>
      <c r="U73" s="525"/>
      <c r="V73" s="526"/>
      <c r="W73" s="71"/>
      <c r="X73" s="4"/>
      <c r="Y73" s="5"/>
      <c r="Z73" s="392"/>
      <c r="AA73" s="393"/>
    </row>
    <row r="74" spans="1:27" ht="33.950000000000003" customHeight="1">
      <c r="A74" s="375"/>
      <c r="B74" s="394">
        <f t="shared" si="0"/>
        <v>22</v>
      </c>
      <c r="C74" s="520"/>
      <c r="D74" s="521"/>
      <c r="E74" s="521"/>
      <c r="F74" s="521"/>
      <c r="G74" s="521"/>
      <c r="H74" s="521"/>
      <c r="I74" s="521"/>
      <c r="J74" s="521"/>
      <c r="K74" s="521"/>
      <c r="L74" s="522"/>
      <c r="M74" s="523"/>
      <c r="N74" s="523"/>
      <c r="O74" s="523"/>
      <c r="P74" s="523"/>
      <c r="Q74" s="523"/>
      <c r="R74" s="524"/>
      <c r="S74" s="525"/>
      <c r="T74" s="525"/>
      <c r="U74" s="525"/>
      <c r="V74" s="526"/>
      <c r="W74" s="71"/>
      <c r="X74" s="4"/>
      <c r="Y74" s="5"/>
      <c r="Z74" s="392"/>
      <c r="AA74" s="393"/>
    </row>
    <row r="75" spans="1:27" ht="33.950000000000003" customHeight="1">
      <c r="A75" s="375"/>
      <c r="B75" s="394">
        <f t="shared" si="0"/>
        <v>23</v>
      </c>
      <c r="C75" s="520"/>
      <c r="D75" s="521"/>
      <c r="E75" s="521"/>
      <c r="F75" s="521"/>
      <c r="G75" s="521"/>
      <c r="H75" s="521"/>
      <c r="I75" s="521"/>
      <c r="J75" s="521"/>
      <c r="K75" s="521"/>
      <c r="L75" s="522"/>
      <c r="M75" s="523"/>
      <c r="N75" s="523"/>
      <c r="O75" s="523"/>
      <c r="P75" s="523"/>
      <c r="Q75" s="523"/>
      <c r="R75" s="524"/>
      <c r="S75" s="525"/>
      <c r="T75" s="525"/>
      <c r="U75" s="525"/>
      <c r="V75" s="526"/>
      <c r="W75" s="71"/>
      <c r="X75" s="4"/>
      <c r="Y75" s="5"/>
      <c r="Z75" s="392"/>
      <c r="AA75" s="393"/>
    </row>
    <row r="76" spans="1:27" ht="33.950000000000003" customHeight="1">
      <c r="A76" s="375"/>
      <c r="B76" s="394">
        <f t="shared" si="0"/>
        <v>24</v>
      </c>
      <c r="C76" s="520"/>
      <c r="D76" s="521"/>
      <c r="E76" s="521"/>
      <c r="F76" s="521"/>
      <c r="G76" s="521"/>
      <c r="H76" s="521"/>
      <c r="I76" s="521"/>
      <c r="J76" s="521"/>
      <c r="K76" s="521"/>
      <c r="L76" s="522"/>
      <c r="M76" s="523"/>
      <c r="N76" s="523"/>
      <c r="O76" s="523"/>
      <c r="P76" s="523"/>
      <c r="Q76" s="523"/>
      <c r="R76" s="524"/>
      <c r="S76" s="525"/>
      <c r="T76" s="525"/>
      <c r="U76" s="525"/>
      <c r="V76" s="526"/>
      <c r="W76" s="71"/>
      <c r="X76" s="4"/>
      <c r="Y76" s="5"/>
      <c r="Z76" s="392"/>
      <c r="AA76" s="393"/>
    </row>
    <row r="77" spans="1:27" ht="33.950000000000003" customHeight="1">
      <c r="A77" s="375"/>
      <c r="B77" s="394">
        <f t="shared" si="0"/>
        <v>25</v>
      </c>
      <c r="C77" s="520"/>
      <c r="D77" s="521"/>
      <c r="E77" s="521"/>
      <c r="F77" s="521"/>
      <c r="G77" s="521"/>
      <c r="H77" s="521"/>
      <c r="I77" s="521"/>
      <c r="J77" s="521"/>
      <c r="K77" s="521"/>
      <c r="L77" s="522"/>
      <c r="M77" s="523"/>
      <c r="N77" s="523"/>
      <c r="O77" s="523"/>
      <c r="P77" s="523"/>
      <c r="Q77" s="523"/>
      <c r="R77" s="524"/>
      <c r="S77" s="525"/>
      <c r="T77" s="525"/>
      <c r="U77" s="525"/>
      <c r="V77" s="526"/>
      <c r="W77" s="71"/>
      <c r="X77" s="4"/>
      <c r="Y77" s="5"/>
      <c r="Z77" s="392"/>
      <c r="AA77" s="393"/>
    </row>
    <row r="78" spans="1:27" ht="33.950000000000003" customHeight="1">
      <c r="A78" s="375"/>
      <c r="B78" s="394">
        <f t="shared" si="0"/>
        <v>26</v>
      </c>
      <c r="C78" s="520"/>
      <c r="D78" s="521"/>
      <c r="E78" s="521"/>
      <c r="F78" s="521"/>
      <c r="G78" s="521"/>
      <c r="H78" s="521"/>
      <c r="I78" s="521"/>
      <c r="J78" s="521"/>
      <c r="K78" s="521"/>
      <c r="L78" s="522"/>
      <c r="M78" s="523"/>
      <c r="N78" s="523"/>
      <c r="O78" s="523"/>
      <c r="P78" s="523"/>
      <c r="Q78" s="523"/>
      <c r="R78" s="524"/>
      <c r="S78" s="525"/>
      <c r="T78" s="525"/>
      <c r="U78" s="525"/>
      <c r="V78" s="526"/>
      <c r="W78" s="71"/>
      <c r="X78" s="4"/>
      <c r="Y78" s="5"/>
      <c r="Z78" s="392"/>
      <c r="AA78" s="393"/>
    </row>
    <row r="79" spans="1:27" ht="33.950000000000003" customHeight="1">
      <c r="A79" s="375"/>
      <c r="B79" s="394">
        <f t="shared" si="0"/>
        <v>27</v>
      </c>
      <c r="C79" s="520"/>
      <c r="D79" s="521"/>
      <c r="E79" s="521"/>
      <c r="F79" s="521"/>
      <c r="G79" s="521"/>
      <c r="H79" s="521"/>
      <c r="I79" s="521"/>
      <c r="J79" s="521"/>
      <c r="K79" s="521"/>
      <c r="L79" s="522"/>
      <c r="M79" s="523"/>
      <c r="N79" s="523"/>
      <c r="O79" s="523"/>
      <c r="P79" s="523"/>
      <c r="Q79" s="523"/>
      <c r="R79" s="524"/>
      <c r="S79" s="525"/>
      <c r="T79" s="525"/>
      <c r="U79" s="525"/>
      <c r="V79" s="526"/>
      <c r="W79" s="71"/>
      <c r="X79" s="4"/>
      <c r="Y79" s="5"/>
      <c r="Z79" s="392"/>
      <c r="AA79" s="393"/>
    </row>
    <row r="80" spans="1:27" ht="33.950000000000003" customHeight="1">
      <c r="A80" s="375"/>
      <c r="B80" s="394">
        <f t="shared" si="0"/>
        <v>28</v>
      </c>
      <c r="C80" s="520"/>
      <c r="D80" s="521"/>
      <c r="E80" s="521"/>
      <c r="F80" s="521"/>
      <c r="G80" s="521"/>
      <c r="H80" s="521"/>
      <c r="I80" s="521"/>
      <c r="J80" s="521"/>
      <c r="K80" s="521"/>
      <c r="L80" s="522"/>
      <c r="M80" s="523"/>
      <c r="N80" s="523"/>
      <c r="O80" s="523"/>
      <c r="P80" s="523"/>
      <c r="Q80" s="523"/>
      <c r="R80" s="524"/>
      <c r="S80" s="525"/>
      <c r="T80" s="525"/>
      <c r="U80" s="525"/>
      <c r="V80" s="526"/>
      <c r="W80" s="71"/>
      <c r="X80" s="4"/>
      <c r="Y80" s="5"/>
      <c r="Z80" s="392"/>
      <c r="AA80" s="393"/>
    </row>
    <row r="81" spans="1:27" ht="33.950000000000003" customHeight="1">
      <c r="A81" s="375"/>
      <c r="B81" s="394">
        <f t="shared" si="0"/>
        <v>29</v>
      </c>
      <c r="C81" s="520"/>
      <c r="D81" s="521"/>
      <c r="E81" s="521"/>
      <c r="F81" s="521"/>
      <c r="G81" s="521"/>
      <c r="H81" s="521"/>
      <c r="I81" s="521"/>
      <c r="J81" s="521"/>
      <c r="K81" s="521"/>
      <c r="L81" s="522"/>
      <c r="M81" s="523"/>
      <c r="N81" s="523"/>
      <c r="O81" s="523"/>
      <c r="P81" s="523"/>
      <c r="Q81" s="523"/>
      <c r="R81" s="524"/>
      <c r="S81" s="525"/>
      <c r="T81" s="525"/>
      <c r="U81" s="525"/>
      <c r="V81" s="526"/>
      <c r="W81" s="71"/>
      <c r="X81" s="4"/>
      <c r="Y81" s="5"/>
      <c r="Z81" s="392"/>
      <c r="AA81" s="393"/>
    </row>
    <row r="82" spans="1:27" ht="33.950000000000003" customHeight="1">
      <c r="A82" s="375"/>
      <c r="B82" s="394">
        <f t="shared" si="0"/>
        <v>30</v>
      </c>
      <c r="C82" s="520"/>
      <c r="D82" s="521"/>
      <c r="E82" s="521"/>
      <c r="F82" s="521"/>
      <c r="G82" s="521"/>
      <c r="H82" s="521"/>
      <c r="I82" s="521"/>
      <c r="J82" s="521"/>
      <c r="K82" s="521"/>
      <c r="L82" s="522"/>
      <c r="M82" s="523"/>
      <c r="N82" s="523"/>
      <c r="O82" s="523"/>
      <c r="P82" s="523"/>
      <c r="Q82" s="523"/>
      <c r="R82" s="524"/>
      <c r="S82" s="525"/>
      <c r="T82" s="525"/>
      <c r="U82" s="525"/>
      <c r="V82" s="526"/>
      <c r="W82" s="71"/>
      <c r="X82" s="4"/>
      <c r="Y82" s="5"/>
      <c r="Z82" s="392"/>
      <c r="AA82" s="393"/>
    </row>
    <row r="83" spans="1:27" ht="33.950000000000003" customHeight="1">
      <c r="A83" s="375"/>
      <c r="B83" s="394">
        <f t="shared" si="0"/>
        <v>31</v>
      </c>
      <c r="C83" s="520"/>
      <c r="D83" s="521"/>
      <c r="E83" s="521"/>
      <c r="F83" s="521"/>
      <c r="G83" s="521"/>
      <c r="H83" s="521"/>
      <c r="I83" s="521"/>
      <c r="J83" s="521"/>
      <c r="K83" s="521"/>
      <c r="L83" s="522"/>
      <c r="M83" s="523"/>
      <c r="N83" s="523"/>
      <c r="O83" s="523"/>
      <c r="P83" s="523"/>
      <c r="Q83" s="523"/>
      <c r="R83" s="524"/>
      <c r="S83" s="525"/>
      <c r="T83" s="525"/>
      <c r="U83" s="525"/>
      <c r="V83" s="526"/>
      <c r="W83" s="71"/>
      <c r="X83" s="4"/>
      <c r="Y83" s="5"/>
      <c r="Z83" s="392"/>
      <c r="AA83" s="393"/>
    </row>
    <row r="84" spans="1:27" ht="33.950000000000003" customHeight="1">
      <c r="A84" s="375"/>
      <c r="B84" s="394">
        <f t="shared" si="0"/>
        <v>32</v>
      </c>
      <c r="C84" s="520"/>
      <c r="D84" s="521"/>
      <c r="E84" s="521"/>
      <c r="F84" s="521"/>
      <c r="G84" s="521"/>
      <c r="H84" s="521"/>
      <c r="I84" s="521"/>
      <c r="J84" s="521"/>
      <c r="K84" s="521"/>
      <c r="L84" s="522"/>
      <c r="M84" s="523"/>
      <c r="N84" s="523"/>
      <c r="O84" s="523"/>
      <c r="P84" s="523"/>
      <c r="Q84" s="523"/>
      <c r="R84" s="524"/>
      <c r="S84" s="525"/>
      <c r="T84" s="525"/>
      <c r="U84" s="525"/>
      <c r="V84" s="526"/>
      <c r="W84" s="71"/>
      <c r="X84" s="4"/>
      <c r="Y84" s="5"/>
      <c r="Z84" s="392"/>
      <c r="AA84" s="393"/>
    </row>
    <row r="85" spans="1:27" ht="33.950000000000003" customHeight="1">
      <c r="A85" s="375"/>
      <c r="B85" s="394">
        <f t="shared" si="0"/>
        <v>33</v>
      </c>
      <c r="C85" s="520"/>
      <c r="D85" s="521"/>
      <c r="E85" s="521"/>
      <c r="F85" s="521"/>
      <c r="G85" s="521"/>
      <c r="H85" s="521"/>
      <c r="I85" s="521"/>
      <c r="J85" s="521"/>
      <c r="K85" s="521"/>
      <c r="L85" s="522"/>
      <c r="M85" s="523"/>
      <c r="N85" s="523"/>
      <c r="O85" s="523"/>
      <c r="P85" s="523"/>
      <c r="Q85" s="523"/>
      <c r="R85" s="524"/>
      <c r="S85" s="525"/>
      <c r="T85" s="525"/>
      <c r="U85" s="525"/>
      <c r="V85" s="526"/>
      <c r="W85" s="71"/>
      <c r="X85" s="4"/>
      <c r="Y85" s="5"/>
      <c r="Z85" s="392"/>
      <c r="AA85" s="393"/>
    </row>
    <row r="86" spans="1:27" ht="33.950000000000003" customHeight="1">
      <c r="A86" s="375"/>
      <c r="B86" s="394">
        <f t="shared" si="0"/>
        <v>34</v>
      </c>
      <c r="C86" s="520"/>
      <c r="D86" s="521"/>
      <c r="E86" s="521"/>
      <c r="F86" s="521"/>
      <c r="G86" s="521"/>
      <c r="H86" s="521"/>
      <c r="I86" s="521"/>
      <c r="J86" s="521"/>
      <c r="K86" s="521"/>
      <c r="L86" s="522"/>
      <c r="M86" s="523"/>
      <c r="N86" s="523"/>
      <c r="O86" s="523"/>
      <c r="P86" s="523"/>
      <c r="Q86" s="523"/>
      <c r="R86" s="524"/>
      <c r="S86" s="525"/>
      <c r="T86" s="525"/>
      <c r="U86" s="525"/>
      <c r="V86" s="526"/>
      <c r="W86" s="71"/>
      <c r="X86" s="4"/>
      <c r="Y86" s="5"/>
      <c r="Z86" s="392"/>
      <c r="AA86" s="393"/>
    </row>
    <row r="87" spans="1:27" ht="33.950000000000003" customHeight="1">
      <c r="A87" s="375"/>
      <c r="B87" s="394">
        <f t="shared" si="0"/>
        <v>35</v>
      </c>
      <c r="C87" s="520"/>
      <c r="D87" s="521"/>
      <c r="E87" s="521"/>
      <c r="F87" s="521"/>
      <c r="G87" s="521"/>
      <c r="H87" s="521"/>
      <c r="I87" s="521"/>
      <c r="J87" s="521"/>
      <c r="K87" s="521"/>
      <c r="L87" s="522"/>
      <c r="M87" s="523"/>
      <c r="N87" s="523"/>
      <c r="O87" s="523"/>
      <c r="P87" s="523"/>
      <c r="Q87" s="523"/>
      <c r="R87" s="524"/>
      <c r="S87" s="525"/>
      <c r="T87" s="525"/>
      <c r="U87" s="525"/>
      <c r="V87" s="526"/>
      <c r="W87" s="71"/>
      <c r="X87" s="4"/>
      <c r="Y87" s="5"/>
      <c r="Z87" s="392"/>
      <c r="AA87" s="393"/>
    </row>
    <row r="88" spans="1:27" ht="33.950000000000003" customHeight="1">
      <c r="A88" s="375"/>
      <c r="B88" s="394">
        <f t="shared" si="0"/>
        <v>36</v>
      </c>
      <c r="C88" s="520"/>
      <c r="D88" s="521"/>
      <c r="E88" s="521"/>
      <c r="F88" s="521"/>
      <c r="G88" s="521"/>
      <c r="H88" s="521"/>
      <c r="I88" s="521"/>
      <c r="J88" s="521"/>
      <c r="K88" s="521"/>
      <c r="L88" s="522"/>
      <c r="M88" s="523"/>
      <c r="N88" s="523"/>
      <c r="O88" s="523"/>
      <c r="P88" s="523"/>
      <c r="Q88" s="523"/>
      <c r="R88" s="524"/>
      <c r="S88" s="525"/>
      <c r="T88" s="525"/>
      <c r="U88" s="525"/>
      <c r="V88" s="526"/>
      <c r="W88" s="71"/>
      <c r="X88" s="4"/>
      <c r="Y88" s="5"/>
      <c r="Z88" s="392"/>
      <c r="AA88" s="393"/>
    </row>
    <row r="89" spans="1:27" ht="33.950000000000003" customHeight="1">
      <c r="A89" s="375"/>
      <c r="B89" s="394">
        <f t="shared" si="0"/>
        <v>37</v>
      </c>
      <c r="C89" s="520"/>
      <c r="D89" s="521"/>
      <c r="E89" s="521"/>
      <c r="F89" s="521"/>
      <c r="G89" s="521"/>
      <c r="H89" s="521"/>
      <c r="I89" s="521"/>
      <c r="J89" s="521"/>
      <c r="K89" s="521"/>
      <c r="L89" s="522"/>
      <c r="M89" s="523"/>
      <c r="N89" s="523"/>
      <c r="O89" s="523"/>
      <c r="P89" s="523"/>
      <c r="Q89" s="523"/>
      <c r="R89" s="524"/>
      <c r="S89" s="525"/>
      <c r="T89" s="525"/>
      <c r="U89" s="525"/>
      <c r="V89" s="526"/>
      <c r="W89" s="71"/>
      <c r="X89" s="4"/>
      <c r="Y89" s="5"/>
      <c r="Z89" s="392"/>
      <c r="AA89" s="393"/>
    </row>
    <row r="90" spans="1:27" ht="33.950000000000003" customHeight="1">
      <c r="A90" s="375"/>
      <c r="B90" s="394">
        <f t="shared" si="0"/>
        <v>38</v>
      </c>
      <c r="C90" s="520"/>
      <c r="D90" s="521"/>
      <c r="E90" s="521"/>
      <c r="F90" s="521"/>
      <c r="G90" s="521"/>
      <c r="H90" s="521"/>
      <c r="I90" s="521"/>
      <c r="J90" s="521"/>
      <c r="K90" s="521"/>
      <c r="L90" s="522"/>
      <c r="M90" s="523"/>
      <c r="N90" s="523"/>
      <c r="O90" s="523"/>
      <c r="P90" s="523"/>
      <c r="Q90" s="523"/>
      <c r="R90" s="524"/>
      <c r="S90" s="525"/>
      <c r="T90" s="525"/>
      <c r="U90" s="525"/>
      <c r="V90" s="526"/>
      <c r="W90" s="71"/>
      <c r="X90" s="4"/>
      <c r="Y90" s="5"/>
      <c r="Z90" s="392"/>
      <c r="AA90" s="393"/>
    </row>
    <row r="91" spans="1:27" ht="33.950000000000003" customHeight="1">
      <c r="A91" s="375"/>
      <c r="B91" s="394">
        <f t="shared" si="0"/>
        <v>39</v>
      </c>
      <c r="C91" s="520"/>
      <c r="D91" s="521"/>
      <c r="E91" s="521"/>
      <c r="F91" s="521"/>
      <c r="G91" s="521"/>
      <c r="H91" s="521"/>
      <c r="I91" s="521"/>
      <c r="J91" s="521"/>
      <c r="K91" s="521"/>
      <c r="L91" s="522"/>
      <c r="M91" s="523"/>
      <c r="N91" s="523"/>
      <c r="O91" s="523"/>
      <c r="P91" s="523"/>
      <c r="Q91" s="523"/>
      <c r="R91" s="524"/>
      <c r="S91" s="525"/>
      <c r="T91" s="525"/>
      <c r="U91" s="525"/>
      <c r="V91" s="526"/>
      <c r="W91" s="71"/>
      <c r="X91" s="4"/>
      <c r="Y91" s="5"/>
      <c r="Z91" s="392"/>
      <c r="AA91" s="393"/>
    </row>
    <row r="92" spans="1:27" ht="33.950000000000003" customHeight="1">
      <c r="A92" s="375"/>
      <c r="B92" s="394">
        <f t="shared" si="0"/>
        <v>40</v>
      </c>
      <c r="C92" s="520"/>
      <c r="D92" s="521"/>
      <c r="E92" s="521"/>
      <c r="F92" s="521"/>
      <c r="G92" s="521"/>
      <c r="H92" s="521"/>
      <c r="I92" s="521"/>
      <c r="J92" s="521"/>
      <c r="K92" s="521"/>
      <c r="L92" s="522"/>
      <c r="M92" s="523"/>
      <c r="N92" s="523"/>
      <c r="O92" s="523"/>
      <c r="P92" s="523"/>
      <c r="Q92" s="523"/>
      <c r="R92" s="524"/>
      <c r="S92" s="525"/>
      <c r="T92" s="525"/>
      <c r="U92" s="525"/>
      <c r="V92" s="526"/>
      <c r="W92" s="71"/>
      <c r="X92" s="4"/>
      <c r="Y92" s="5"/>
      <c r="Z92" s="392"/>
      <c r="AA92" s="393"/>
    </row>
    <row r="93" spans="1:27" ht="33.950000000000003" customHeight="1">
      <c r="A93" s="375"/>
      <c r="B93" s="394">
        <f t="shared" si="0"/>
        <v>41</v>
      </c>
      <c r="C93" s="520"/>
      <c r="D93" s="521"/>
      <c r="E93" s="521"/>
      <c r="F93" s="521"/>
      <c r="G93" s="521"/>
      <c r="H93" s="521"/>
      <c r="I93" s="521"/>
      <c r="J93" s="521"/>
      <c r="K93" s="521"/>
      <c r="L93" s="522"/>
      <c r="M93" s="523"/>
      <c r="N93" s="523"/>
      <c r="O93" s="523"/>
      <c r="P93" s="523"/>
      <c r="Q93" s="523"/>
      <c r="R93" s="524"/>
      <c r="S93" s="525"/>
      <c r="T93" s="525"/>
      <c r="U93" s="525"/>
      <c r="V93" s="526"/>
      <c r="W93" s="71"/>
      <c r="X93" s="4"/>
      <c r="Y93" s="5"/>
      <c r="Z93" s="392"/>
      <c r="AA93" s="393"/>
    </row>
    <row r="94" spans="1:27" ht="33.950000000000003" customHeight="1">
      <c r="A94" s="375"/>
      <c r="B94" s="394">
        <f t="shared" si="0"/>
        <v>42</v>
      </c>
      <c r="C94" s="520"/>
      <c r="D94" s="521"/>
      <c r="E94" s="521"/>
      <c r="F94" s="521"/>
      <c r="G94" s="521"/>
      <c r="H94" s="521"/>
      <c r="I94" s="521"/>
      <c r="J94" s="521"/>
      <c r="K94" s="521"/>
      <c r="L94" s="522"/>
      <c r="M94" s="523"/>
      <c r="N94" s="523"/>
      <c r="O94" s="523"/>
      <c r="P94" s="523"/>
      <c r="Q94" s="523"/>
      <c r="R94" s="524"/>
      <c r="S94" s="525"/>
      <c r="T94" s="525"/>
      <c r="U94" s="525"/>
      <c r="V94" s="526"/>
      <c r="W94" s="71"/>
      <c r="X94" s="4"/>
      <c r="Y94" s="5"/>
      <c r="Z94" s="392"/>
      <c r="AA94" s="393"/>
    </row>
    <row r="95" spans="1:27" ht="33.950000000000003" customHeight="1">
      <c r="A95" s="375"/>
      <c r="B95" s="394">
        <f t="shared" si="0"/>
        <v>43</v>
      </c>
      <c r="C95" s="520"/>
      <c r="D95" s="521"/>
      <c r="E95" s="521"/>
      <c r="F95" s="521"/>
      <c r="G95" s="521"/>
      <c r="H95" s="521"/>
      <c r="I95" s="521"/>
      <c r="J95" s="521"/>
      <c r="K95" s="521"/>
      <c r="L95" s="522"/>
      <c r="M95" s="523"/>
      <c r="N95" s="523"/>
      <c r="O95" s="523"/>
      <c r="P95" s="523"/>
      <c r="Q95" s="523"/>
      <c r="R95" s="524"/>
      <c r="S95" s="525"/>
      <c r="T95" s="525"/>
      <c r="U95" s="525"/>
      <c r="V95" s="526"/>
      <c r="W95" s="71"/>
      <c r="X95" s="4"/>
      <c r="Y95" s="5"/>
      <c r="Z95" s="392"/>
      <c r="AA95" s="393"/>
    </row>
    <row r="96" spans="1:27" ht="33.950000000000003" customHeight="1">
      <c r="A96" s="375"/>
      <c r="B96" s="394">
        <f t="shared" si="0"/>
        <v>44</v>
      </c>
      <c r="C96" s="520"/>
      <c r="D96" s="521"/>
      <c r="E96" s="521"/>
      <c r="F96" s="521"/>
      <c r="G96" s="521"/>
      <c r="H96" s="521"/>
      <c r="I96" s="521"/>
      <c r="J96" s="521"/>
      <c r="K96" s="521"/>
      <c r="L96" s="522"/>
      <c r="M96" s="523"/>
      <c r="N96" s="523"/>
      <c r="O96" s="523"/>
      <c r="P96" s="523"/>
      <c r="Q96" s="523"/>
      <c r="R96" s="524"/>
      <c r="S96" s="525"/>
      <c r="T96" s="525"/>
      <c r="U96" s="525"/>
      <c r="V96" s="526"/>
      <c r="W96" s="71"/>
      <c r="X96" s="4"/>
      <c r="Y96" s="5"/>
      <c r="Z96" s="392"/>
      <c r="AA96" s="393"/>
    </row>
    <row r="97" spans="1:27" ht="33.950000000000003" customHeight="1">
      <c r="A97" s="375"/>
      <c r="B97" s="394">
        <f t="shared" si="0"/>
        <v>45</v>
      </c>
      <c r="C97" s="520"/>
      <c r="D97" s="521"/>
      <c r="E97" s="521"/>
      <c r="F97" s="521"/>
      <c r="G97" s="521"/>
      <c r="H97" s="521"/>
      <c r="I97" s="521"/>
      <c r="J97" s="521"/>
      <c r="K97" s="521"/>
      <c r="L97" s="522"/>
      <c r="M97" s="523"/>
      <c r="N97" s="523"/>
      <c r="O97" s="523"/>
      <c r="P97" s="523"/>
      <c r="Q97" s="523"/>
      <c r="R97" s="524"/>
      <c r="S97" s="525"/>
      <c r="T97" s="525"/>
      <c r="U97" s="525"/>
      <c r="V97" s="526"/>
      <c r="W97" s="71"/>
      <c r="X97" s="4"/>
      <c r="Y97" s="5"/>
      <c r="Z97" s="392"/>
      <c r="AA97" s="393"/>
    </row>
    <row r="98" spans="1:27" ht="33.950000000000003" customHeight="1">
      <c r="A98" s="375"/>
      <c r="B98" s="394">
        <f t="shared" si="0"/>
        <v>46</v>
      </c>
      <c r="C98" s="520"/>
      <c r="D98" s="521"/>
      <c r="E98" s="521"/>
      <c r="F98" s="521"/>
      <c r="G98" s="521"/>
      <c r="H98" s="521"/>
      <c r="I98" s="521"/>
      <c r="J98" s="521"/>
      <c r="K98" s="521"/>
      <c r="L98" s="522"/>
      <c r="M98" s="523"/>
      <c r="N98" s="523"/>
      <c r="O98" s="523"/>
      <c r="P98" s="523"/>
      <c r="Q98" s="523"/>
      <c r="R98" s="524"/>
      <c r="S98" s="525"/>
      <c r="T98" s="525"/>
      <c r="U98" s="525"/>
      <c r="V98" s="526"/>
      <c r="W98" s="71"/>
      <c r="X98" s="4"/>
      <c r="Y98" s="5"/>
      <c r="Z98" s="392"/>
      <c r="AA98" s="393"/>
    </row>
    <row r="99" spans="1:27" ht="33.950000000000003" customHeight="1">
      <c r="A99" s="375"/>
      <c r="B99" s="394">
        <f t="shared" si="0"/>
        <v>47</v>
      </c>
      <c r="C99" s="520"/>
      <c r="D99" s="521"/>
      <c r="E99" s="521"/>
      <c r="F99" s="521"/>
      <c r="G99" s="521"/>
      <c r="H99" s="521"/>
      <c r="I99" s="521"/>
      <c r="J99" s="521"/>
      <c r="K99" s="521"/>
      <c r="L99" s="522"/>
      <c r="M99" s="523"/>
      <c r="N99" s="523"/>
      <c r="O99" s="523"/>
      <c r="P99" s="523"/>
      <c r="Q99" s="523"/>
      <c r="R99" s="524"/>
      <c r="S99" s="525"/>
      <c r="T99" s="525"/>
      <c r="U99" s="525"/>
      <c r="V99" s="526"/>
      <c r="W99" s="71"/>
      <c r="X99" s="4"/>
      <c r="Y99" s="5"/>
      <c r="Z99" s="392"/>
      <c r="AA99" s="393"/>
    </row>
    <row r="100" spans="1:27" ht="33.950000000000003" customHeight="1">
      <c r="A100" s="375"/>
      <c r="B100" s="394">
        <f t="shared" si="0"/>
        <v>48</v>
      </c>
      <c r="C100" s="520"/>
      <c r="D100" s="521"/>
      <c r="E100" s="521"/>
      <c r="F100" s="521"/>
      <c r="G100" s="521"/>
      <c r="H100" s="521"/>
      <c r="I100" s="521"/>
      <c r="J100" s="521"/>
      <c r="K100" s="521"/>
      <c r="L100" s="522"/>
      <c r="M100" s="523"/>
      <c r="N100" s="523"/>
      <c r="O100" s="523"/>
      <c r="P100" s="523"/>
      <c r="Q100" s="523"/>
      <c r="R100" s="524"/>
      <c r="S100" s="525"/>
      <c r="T100" s="525"/>
      <c r="U100" s="525"/>
      <c r="V100" s="526"/>
      <c r="W100" s="71"/>
      <c r="X100" s="4"/>
      <c r="Y100" s="5"/>
      <c r="Z100" s="392"/>
      <c r="AA100" s="393"/>
    </row>
    <row r="101" spans="1:27" ht="33.950000000000003" customHeight="1">
      <c r="A101" s="375"/>
      <c r="B101" s="394">
        <f t="shared" si="0"/>
        <v>49</v>
      </c>
      <c r="C101" s="520"/>
      <c r="D101" s="521"/>
      <c r="E101" s="521"/>
      <c r="F101" s="521"/>
      <c r="G101" s="521"/>
      <c r="H101" s="521"/>
      <c r="I101" s="521"/>
      <c r="J101" s="521"/>
      <c r="K101" s="521"/>
      <c r="L101" s="522"/>
      <c r="M101" s="523"/>
      <c r="N101" s="523"/>
      <c r="O101" s="523"/>
      <c r="P101" s="523"/>
      <c r="Q101" s="523"/>
      <c r="R101" s="524"/>
      <c r="S101" s="525"/>
      <c r="T101" s="525"/>
      <c r="U101" s="525"/>
      <c r="V101" s="526"/>
      <c r="W101" s="71"/>
      <c r="X101" s="4"/>
      <c r="Y101" s="5"/>
      <c r="Z101" s="392"/>
      <c r="AA101" s="393"/>
    </row>
    <row r="102" spans="1:27" ht="33.950000000000003" customHeight="1">
      <c r="A102" s="375"/>
      <c r="B102" s="394">
        <f t="shared" si="0"/>
        <v>50</v>
      </c>
      <c r="C102" s="520"/>
      <c r="D102" s="521"/>
      <c r="E102" s="521"/>
      <c r="F102" s="521"/>
      <c r="G102" s="521"/>
      <c r="H102" s="521"/>
      <c r="I102" s="521"/>
      <c r="J102" s="521"/>
      <c r="K102" s="521"/>
      <c r="L102" s="522"/>
      <c r="M102" s="523"/>
      <c r="N102" s="523"/>
      <c r="O102" s="523"/>
      <c r="P102" s="523"/>
      <c r="Q102" s="523"/>
      <c r="R102" s="524"/>
      <c r="S102" s="525"/>
      <c r="T102" s="525"/>
      <c r="U102" s="525"/>
      <c r="V102" s="526"/>
      <c r="W102" s="71"/>
      <c r="X102" s="4"/>
      <c r="Y102" s="5"/>
      <c r="Z102" s="392"/>
      <c r="AA102" s="393"/>
    </row>
    <row r="103" spans="1:27" ht="33.950000000000003" customHeight="1">
      <c r="A103" s="375"/>
      <c r="B103" s="394">
        <f t="shared" si="0"/>
        <v>51</v>
      </c>
      <c r="C103" s="520"/>
      <c r="D103" s="521"/>
      <c r="E103" s="521"/>
      <c r="F103" s="521"/>
      <c r="G103" s="521"/>
      <c r="H103" s="521"/>
      <c r="I103" s="521"/>
      <c r="J103" s="521"/>
      <c r="K103" s="521"/>
      <c r="L103" s="522"/>
      <c r="M103" s="523"/>
      <c r="N103" s="523"/>
      <c r="O103" s="523"/>
      <c r="P103" s="523"/>
      <c r="Q103" s="523"/>
      <c r="R103" s="524"/>
      <c r="S103" s="525"/>
      <c r="T103" s="525"/>
      <c r="U103" s="525"/>
      <c r="V103" s="526"/>
      <c r="W103" s="71"/>
      <c r="X103" s="4"/>
      <c r="Y103" s="5"/>
      <c r="Z103" s="392"/>
      <c r="AA103" s="393"/>
    </row>
    <row r="104" spans="1:27" ht="33.950000000000003" customHeight="1">
      <c r="A104" s="375"/>
      <c r="B104" s="394">
        <f t="shared" si="0"/>
        <v>52</v>
      </c>
      <c r="C104" s="520"/>
      <c r="D104" s="521"/>
      <c r="E104" s="521"/>
      <c r="F104" s="521"/>
      <c r="G104" s="521"/>
      <c r="H104" s="521"/>
      <c r="I104" s="521"/>
      <c r="J104" s="521"/>
      <c r="K104" s="521"/>
      <c r="L104" s="522"/>
      <c r="M104" s="523"/>
      <c r="N104" s="523"/>
      <c r="O104" s="523"/>
      <c r="P104" s="523"/>
      <c r="Q104" s="523"/>
      <c r="R104" s="524"/>
      <c r="S104" s="525"/>
      <c r="T104" s="525"/>
      <c r="U104" s="525"/>
      <c r="V104" s="526"/>
      <c r="W104" s="71"/>
      <c r="X104" s="4"/>
      <c r="Y104" s="5"/>
      <c r="Z104" s="392"/>
      <c r="AA104" s="393"/>
    </row>
    <row r="105" spans="1:27" ht="33.950000000000003" customHeight="1">
      <c r="A105" s="375"/>
      <c r="B105" s="394">
        <f t="shared" si="0"/>
        <v>53</v>
      </c>
      <c r="C105" s="520"/>
      <c r="D105" s="521"/>
      <c r="E105" s="521"/>
      <c r="F105" s="521"/>
      <c r="G105" s="521"/>
      <c r="H105" s="521"/>
      <c r="I105" s="521"/>
      <c r="J105" s="521"/>
      <c r="K105" s="521"/>
      <c r="L105" s="522"/>
      <c r="M105" s="523"/>
      <c r="N105" s="523"/>
      <c r="O105" s="523"/>
      <c r="P105" s="523"/>
      <c r="Q105" s="523"/>
      <c r="R105" s="524"/>
      <c r="S105" s="525"/>
      <c r="T105" s="525"/>
      <c r="U105" s="525"/>
      <c r="V105" s="526"/>
      <c r="W105" s="71"/>
      <c r="X105" s="4"/>
      <c r="Y105" s="5"/>
      <c r="Z105" s="392"/>
      <c r="AA105" s="393"/>
    </row>
    <row r="106" spans="1:27" ht="33.950000000000003" customHeight="1">
      <c r="A106" s="375"/>
      <c r="B106" s="394">
        <f t="shared" si="0"/>
        <v>54</v>
      </c>
      <c r="C106" s="520"/>
      <c r="D106" s="521"/>
      <c r="E106" s="521"/>
      <c r="F106" s="521"/>
      <c r="G106" s="521"/>
      <c r="H106" s="521"/>
      <c r="I106" s="521"/>
      <c r="J106" s="521"/>
      <c r="K106" s="521"/>
      <c r="L106" s="522"/>
      <c r="M106" s="523"/>
      <c r="N106" s="523"/>
      <c r="O106" s="523"/>
      <c r="P106" s="523"/>
      <c r="Q106" s="523"/>
      <c r="R106" s="524"/>
      <c r="S106" s="525"/>
      <c r="T106" s="525"/>
      <c r="U106" s="525"/>
      <c r="V106" s="526"/>
      <c r="W106" s="71"/>
      <c r="X106" s="4"/>
      <c r="Y106" s="5"/>
      <c r="Z106" s="392"/>
      <c r="AA106" s="393"/>
    </row>
    <row r="107" spans="1:27" ht="33.950000000000003" customHeight="1">
      <c r="A107" s="375"/>
      <c r="B107" s="394">
        <f t="shared" si="0"/>
        <v>55</v>
      </c>
      <c r="C107" s="520"/>
      <c r="D107" s="521"/>
      <c r="E107" s="521"/>
      <c r="F107" s="521"/>
      <c r="G107" s="521"/>
      <c r="H107" s="521"/>
      <c r="I107" s="521"/>
      <c r="J107" s="521"/>
      <c r="K107" s="521"/>
      <c r="L107" s="522"/>
      <c r="M107" s="523"/>
      <c r="N107" s="523"/>
      <c r="O107" s="523"/>
      <c r="P107" s="523"/>
      <c r="Q107" s="523"/>
      <c r="R107" s="524"/>
      <c r="S107" s="525"/>
      <c r="T107" s="525"/>
      <c r="U107" s="525"/>
      <c r="V107" s="526"/>
      <c r="W107" s="71"/>
      <c r="X107" s="4"/>
      <c r="Y107" s="5"/>
      <c r="Z107" s="392"/>
      <c r="AA107" s="393"/>
    </row>
    <row r="108" spans="1:27" ht="33.950000000000003" customHeight="1">
      <c r="A108" s="375"/>
      <c r="B108" s="394">
        <f t="shared" si="0"/>
        <v>56</v>
      </c>
      <c r="C108" s="520"/>
      <c r="D108" s="521"/>
      <c r="E108" s="521"/>
      <c r="F108" s="521"/>
      <c r="G108" s="521"/>
      <c r="H108" s="521"/>
      <c r="I108" s="521"/>
      <c r="J108" s="521"/>
      <c r="K108" s="521"/>
      <c r="L108" s="522"/>
      <c r="M108" s="523"/>
      <c r="N108" s="523"/>
      <c r="O108" s="523"/>
      <c r="P108" s="523"/>
      <c r="Q108" s="523"/>
      <c r="R108" s="524"/>
      <c r="S108" s="525"/>
      <c r="T108" s="525"/>
      <c r="U108" s="525"/>
      <c r="V108" s="526"/>
      <c r="W108" s="71"/>
      <c r="X108" s="4"/>
      <c r="Y108" s="5"/>
      <c r="Z108" s="392"/>
      <c r="AA108" s="393"/>
    </row>
    <row r="109" spans="1:27" ht="33.950000000000003" customHeight="1">
      <c r="A109" s="375"/>
      <c r="B109" s="394">
        <f t="shared" si="0"/>
        <v>57</v>
      </c>
      <c r="C109" s="520"/>
      <c r="D109" s="521"/>
      <c r="E109" s="521"/>
      <c r="F109" s="521"/>
      <c r="G109" s="521"/>
      <c r="H109" s="521"/>
      <c r="I109" s="521"/>
      <c r="J109" s="521"/>
      <c r="K109" s="521"/>
      <c r="L109" s="522"/>
      <c r="M109" s="523"/>
      <c r="N109" s="523"/>
      <c r="O109" s="523"/>
      <c r="P109" s="523"/>
      <c r="Q109" s="523"/>
      <c r="R109" s="524"/>
      <c r="S109" s="525"/>
      <c r="T109" s="525"/>
      <c r="U109" s="525"/>
      <c r="V109" s="526"/>
      <c r="W109" s="71"/>
      <c r="X109" s="4"/>
      <c r="Y109" s="5"/>
      <c r="Z109" s="392"/>
      <c r="AA109" s="393"/>
    </row>
    <row r="110" spans="1:27" ht="33.950000000000003" customHeight="1">
      <c r="A110" s="375"/>
      <c r="B110" s="394">
        <f t="shared" si="0"/>
        <v>58</v>
      </c>
      <c r="C110" s="520"/>
      <c r="D110" s="521"/>
      <c r="E110" s="521"/>
      <c r="F110" s="521"/>
      <c r="G110" s="521"/>
      <c r="H110" s="521"/>
      <c r="I110" s="521"/>
      <c r="J110" s="521"/>
      <c r="K110" s="521"/>
      <c r="L110" s="522"/>
      <c r="M110" s="523"/>
      <c r="N110" s="523"/>
      <c r="O110" s="523"/>
      <c r="P110" s="523"/>
      <c r="Q110" s="523"/>
      <c r="R110" s="524"/>
      <c r="S110" s="525"/>
      <c r="T110" s="525"/>
      <c r="U110" s="525"/>
      <c r="V110" s="526"/>
      <c r="W110" s="71"/>
      <c r="X110" s="4"/>
      <c r="Y110" s="5"/>
      <c r="Z110" s="392"/>
      <c r="AA110" s="393"/>
    </row>
    <row r="111" spans="1:27" ht="33.950000000000003" customHeight="1">
      <c r="A111" s="375"/>
      <c r="B111" s="394">
        <f t="shared" si="0"/>
        <v>59</v>
      </c>
      <c r="C111" s="520"/>
      <c r="D111" s="521"/>
      <c r="E111" s="521"/>
      <c r="F111" s="521"/>
      <c r="G111" s="521"/>
      <c r="H111" s="521"/>
      <c r="I111" s="521"/>
      <c r="J111" s="521"/>
      <c r="K111" s="521"/>
      <c r="L111" s="522"/>
      <c r="M111" s="523"/>
      <c r="N111" s="523"/>
      <c r="O111" s="523"/>
      <c r="P111" s="523"/>
      <c r="Q111" s="523"/>
      <c r="R111" s="524"/>
      <c r="S111" s="525"/>
      <c r="T111" s="525"/>
      <c r="U111" s="525"/>
      <c r="V111" s="526"/>
      <c r="W111" s="71"/>
      <c r="X111" s="4"/>
      <c r="Y111" s="5"/>
      <c r="Z111" s="392"/>
      <c r="AA111" s="393"/>
    </row>
    <row r="112" spans="1:27" ht="33.950000000000003" customHeight="1">
      <c r="A112" s="375"/>
      <c r="B112" s="394">
        <f t="shared" si="0"/>
        <v>60</v>
      </c>
      <c r="C112" s="520"/>
      <c r="D112" s="521"/>
      <c r="E112" s="521"/>
      <c r="F112" s="521"/>
      <c r="G112" s="521"/>
      <c r="H112" s="521"/>
      <c r="I112" s="521"/>
      <c r="J112" s="521"/>
      <c r="K112" s="521"/>
      <c r="L112" s="522"/>
      <c r="M112" s="523"/>
      <c r="N112" s="523"/>
      <c r="O112" s="523"/>
      <c r="P112" s="523"/>
      <c r="Q112" s="523"/>
      <c r="R112" s="524"/>
      <c r="S112" s="525"/>
      <c r="T112" s="525"/>
      <c r="U112" s="525"/>
      <c r="V112" s="526"/>
      <c r="W112" s="71"/>
      <c r="X112" s="4"/>
      <c r="Y112" s="5"/>
      <c r="Z112" s="392"/>
      <c r="AA112" s="393"/>
    </row>
    <row r="113" spans="1:27" ht="33.950000000000003" customHeight="1">
      <c r="A113" s="375"/>
      <c r="B113" s="394">
        <f t="shared" si="0"/>
        <v>61</v>
      </c>
      <c r="C113" s="520"/>
      <c r="D113" s="521"/>
      <c r="E113" s="521"/>
      <c r="F113" s="521"/>
      <c r="G113" s="521"/>
      <c r="H113" s="521"/>
      <c r="I113" s="521"/>
      <c r="J113" s="521"/>
      <c r="K113" s="521"/>
      <c r="L113" s="522"/>
      <c r="M113" s="523"/>
      <c r="N113" s="523"/>
      <c r="O113" s="523"/>
      <c r="P113" s="523"/>
      <c r="Q113" s="523"/>
      <c r="R113" s="524"/>
      <c r="S113" s="525"/>
      <c r="T113" s="525"/>
      <c r="U113" s="525"/>
      <c r="V113" s="526"/>
      <c r="W113" s="71"/>
      <c r="X113" s="4"/>
      <c r="Y113" s="5"/>
      <c r="Z113" s="392"/>
      <c r="AA113" s="393"/>
    </row>
    <row r="114" spans="1:27" ht="33.950000000000003" customHeight="1">
      <c r="A114" s="375"/>
      <c r="B114" s="394">
        <f t="shared" si="0"/>
        <v>62</v>
      </c>
      <c r="C114" s="520"/>
      <c r="D114" s="521"/>
      <c r="E114" s="521"/>
      <c r="F114" s="521"/>
      <c r="G114" s="521"/>
      <c r="H114" s="521"/>
      <c r="I114" s="521"/>
      <c r="J114" s="521"/>
      <c r="K114" s="521"/>
      <c r="L114" s="522"/>
      <c r="M114" s="523"/>
      <c r="N114" s="523"/>
      <c r="O114" s="523"/>
      <c r="P114" s="523"/>
      <c r="Q114" s="523"/>
      <c r="R114" s="524"/>
      <c r="S114" s="525"/>
      <c r="T114" s="525"/>
      <c r="U114" s="525"/>
      <c r="V114" s="526"/>
      <c r="W114" s="71"/>
      <c r="X114" s="4"/>
      <c r="Y114" s="5"/>
      <c r="Z114" s="392"/>
      <c r="AA114" s="393"/>
    </row>
    <row r="115" spans="1:27" ht="33.950000000000003" customHeight="1">
      <c r="A115" s="375"/>
      <c r="B115" s="394">
        <f t="shared" si="0"/>
        <v>63</v>
      </c>
      <c r="C115" s="520"/>
      <c r="D115" s="521"/>
      <c r="E115" s="521"/>
      <c r="F115" s="521"/>
      <c r="G115" s="521"/>
      <c r="H115" s="521"/>
      <c r="I115" s="521"/>
      <c r="J115" s="521"/>
      <c r="K115" s="521"/>
      <c r="L115" s="522"/>
      <c r="M115" s="523"/>
      <c r="N115" s="523"/>
      <c r="O115" s="523"/>
      <c r="P115" s="523"/>
      <c r="Q115" s="523"/>
      <c r="R115" s="524"/>
      <c r="S115" s="525"/>
      <c r="T115" s="525"/>
      <c r="U115" s="525"/>
      <c r="V115" s="526"/>
      <c r="W115" s="71"/>
      <c r="X115" s="4"/>
      <c r="Y115" s="5"/>
      <c r="Z115" s="392"/>
      <c r="AA115" s="393"/>
    </row>
    <row r="116" spans="1:27" ht="33.950000000000003" customHeight="1">
      <c r="A116" s="375"/>
      <c r="B116" s="394">
        <f t="shared" si="0"/>
        <v>64</v>
      </c>
      <c r="C116" s="520"/>
      <c r="D116" s="521"/>
      <c r="E116" s="521"/>
      <c r="F116" s="521"/>
      <c r="G116" s="521"/>
      <c r="H116" s="521"/>
      <c r="I116" s="521"/>
      <c r="J116" s="521"/>
      <c r="K116" s="521"/>
      <c r="L116" s="522"/>
      <c r="M116" s="523"/>
      <c r="N116" s="523"/>
      <c r="O116" s="523"/>
      <c r="P116" s="523"/>
      <c r="Q116" s="523"/>
      <c r="R116" s="524"/>
      <c r="S116" s="525"/>
      <c r="T116" s="525"/>
      <c r="U116" s="525"/>
      <c r="V116" s="526"/>
      <c r="W116" s="71"/>
      <c r="X116" s="4"/>
      <c r="Y116" s="5"/>
      <c r="Z116" s="392"/>
      <c r="AA116" s="393"/>
    </row>
    <row r="117" spans="1:27" ht="33.950000000000003" customHeight="1">
      <c r="A117" s="375"/>
      <c r="B117" s="394">
        <f t="shared" si="0"/>
        <v>65</v>
      </c>
      <c r="C117" s="520"/>
      <c r="D117" s="521"/>
      <c r="E117" s="521"/>
      <c r="F117" s="521"/>
      <c r="G117" s="521"/>
      <c r="H117" s="521"/>
      <c r="I117" s="521"/>
      <c r="J117" s="521"/>
      <c r="K117" s="521"/>
      <c r="L117" s="522"/>
      <c r="M117" s="523"/>
      <c r="N117" s="523"/>
      <c r="O117" s="523"/>
      <c r="P117" s="523"/>
      <c r="Q117" s="523"/>
      <c r="R117" s="524"/>
      <c r="S117" s="525"/>
      <c r="T117" s="525"/>
      <c r="U117" s="525"/>
      <c r="V117" s="526"/>
      <c r="W117" s="71"/>
      <c r="X117" s="4"/>
      <c r="Y117" s="5"/>
      <c r="Z117" s="392"/>
      <c r="AA117" s="393"/>
    </row>
    <row r="118" spans="1:27" ht="33.950000000000003" customHeight="1">
      <c r="A118" s="375"/>
      <c r="B118" s="394">
        <f t="shared" si="0"/>
        <v>66</v>
      </c>
      <c r="C118" s="520"/>
      <c r="D118" s="521"/>
      <c r="E118" s="521"/>
      <c r="F118" s="521"/>
      <c r="G118" s="521"/>
      <c r="H118" s="521"/>
      <c r="I118" s="521"/>
      <c r="J118" s="521"/>
      <c r="K118" s="521"/>
      <c r="L118" s="522"/>
      <c r="M118" s="523"/>
      <c r="N118" s="523"/>
      <c r="O118" s="523"/>
      <c r="P118" s="523"/>
      <c r="Q118" s="523"/>
      <c r="R118" s="524"/>
      <c r="S118" s="525"/>
      <c r="T118" s="525"/>
      <c r="U118" s="525"/>
      <c r="V118" s="526"/>
      <c r="W118" s="71"/>
      <c r="X118" s="4"/>
      <c r="Y118" s="5"/>
      <c r="Z118" s="392"/>
      <c r="AA118" s="393"/>
    </row>
    <row r="119" spans="1:27" ht="33.950000000000003" customHeight="1">
      <c r="A119" s="375"/>
      <c r="B119" s="394">
        <f t="shared" ref="B119:B152" si="1">B118+1</f>
        <v>67</v>
      </c>
      <c r="C119" s="520"/>
      <c r="D119" s="521"/>
      <c r="E119" s="521"/>
      <c r="F119" s="521"/>
      <c r="G119" s="521"/>
      <c r="H119" s="521"/>
      <c r="I119" s="521"/>
      <c r="J119" s="521"/>
      <c r="K119" s="521"/>
      <c r="L119" s="522"/>
      <c r="M119" s="523"/>
      <c r="N119" s="523"/>
      <c r="O119" s="523"/>
      <c r="P119" s="523"/>
      <c r="Q119" s="523"/>
      <c r="R119" s="524"/>
      <c r="S119" s="525"/>
      <c r="T119" s="525"/>
      <c r="U119" s="525"/>
      <c r="V119" s="526"/>
      <c r="W119" s="71"/>
      <c r="X119" s="4"/>
      <c r="Y119" s="5"/>
      <c r="Z119" s="392"/>
      <c r="AA119" s="393"/>
    </row>
    <row r="120" spans="1:27" ht="33.950000000000003" customHeight="1">
      <c r="A120" s="375"/>
      <c r="B120" s="394">
        <f t="shared" si="1"/>
        <v>68</v>
      </c>
      <c r="C120" s="520"/>
      <c r="D120" s="521"/>
      <c r="E120" s="521"/>
      <c r="F120" s="521"/>
      <c r="G120" s="521"/>
      <c r="H120" s="521"/>
      <c r="I120" s="521"/>
      <c r="J120" s="521"/>
      <c r="K120" s="521"/>
      <c r="L120" s="522"/>
      <c r="M120" s="523"/>
      <c r="N120" s="523"/>
      <c r="O120" s="523"/>
      <c r="P120" s="523"/>
      <c r="Q120" s="523"/>
      <c r="R120" s="524"/>
      <c r="S120" s="525"/>
      <c r="T120" s="525"/>
      <c r="U120" s="525"/>
      <c r="V120" s="526"/>
      <c r="W120" s="71"/>
      <c r="X120" s="4"/>
      <c r="Y120" s="5"/>
      <c r="Z120" s="392"/>
      <c r="AA120" s="393"/>
    </row>
    <row r="121" spans="1:27" ht="33.950000000000003" customHeight="1">
      <c r="A121" s="375"/>
      <c r="B121" s="394">
        <f t="shared" si="1"/>
        <v>69</v>
      </c>
      <c r="C121" s="520"/>
      <c r="D121" s="521"/>
      <c r="E121" s="521"/>
      <c r="F121" s="521"/>
      <c r="G121" s="521"/>
      <c r="H121" s="521"/>
      <c r="I121" s="521"/>
      <c r="J121" s="521"/>
      <c r="K121" s="521"/>
      <c r="L121" s="522"/>
      <c r="M121" s="523"/>
      <c r="N121" s="523"/>
      <c r="O121" s="523"/>
      <c r="P121" s="523"/>
      <c r="Q121" s="523"/>
      <c r="R121" s="524"/>
      <c r="S121" s="525"/>
      <c r="T121" s="525"/>
      <c r="U121" s="525"/>
      <c r="V121" s="526"/>
      <c r="W121" s="71"/>
      <c r="X121" s="4"/>
      <c r="Y121" s="5"/>
      <c r="Z121" s="392"/>
      <c r="AA121" s="393"/>
    </row>
    <row r="122" spans="1:27" ht="33.950000000000003" customHeight="1">
      <c r="A122" s="375"/>
      <c r="B122" s="394">
        <f t="shared" si="1"/>
        <v>70</v>
      </c>
      <c r="C122" s="520"/>
      <c r="D122" s="521"/>
      <c r="E122" s="521"/>
      <c r="F122" s="521"/>
      <c r="G122" s="521"/>
      <c r="H122" s="521"/>
      <c r="I122" s="521"/>
      <c r="J122" s="521"/>
      <c r="K122" s="521"/>
      <c r="L122" s="522"/>
      <c r="M122" s="523"/>
      <c r="N122" s="523"/>
      <c r="O122" s="523"/>
      <c r="P122" s="523"/>
      <c r="Q122" s="523"/>
      <c r="R122" s="524"/>
      <c r="S122" s="525"/>
      <c r="T122" s="525"/>
      <c r="U122" s="525"/>
      <c r="V122" s="526"/>
      <c r="W122" s="71"/>
      <c r="X122" s="4"/>
      <c r="Y122" s="5"/>
      <c r="Z122" s="392"/>
      <c r="AA122" s="393"/>
    </row>
    <row r="123" spans="1:27" ht="33.950000000000003" customHeight="1">
      <c r="A123" s="375"/>
      <c r="B123" s="394">
        <f t="shared" si="1"/>
        <v>71</v>
      </c>
      <c r="C123" s="520"/>
      <c r="D123" s="521"/>
      <c r="E123" s="521"/>
      <c r="F123" s="521"/>
      <c r="G123" s="521"/>
      <c r="H123" s="521"/>
      <c r="I123" s="521"/>
      <c r="J123" s="521"/>
      <c r="K123" s="521"/>
      <c r="L123" s="522"/>
      <c r="M123" s="523"/>
      <c r="N123" s="523"/>
      <c r="O123" s="523"/>
      <c r="P123" s="523"/>
      <c r="Q123" s="523"/>
      <c r="R123" s="524"/>
      <c r="S123" s="525"/>
      <c r="T123" s="525"/>
      <c r="U123" s="525"/>
      <c r="V123" s="526"/>
      <c r="W123" s="71"/>
      <c r="X123" s="4"/>
      <c r="Y123" s="5"/>
      <c r="Z123" s="392"/>
      <c r="AA123" s="393"/>
    </row>
    <row r="124" spans="1:27" ht="33.950000000000003" customHeight="1">
      <c r="A124" s="375"/>
      <c r="B124" s="394">
        <f t="shared" si="1"/>
        <v>72</v>
      </c>
      <c r="C124" s="520"/>
      <c r="D124" s="521"/>
      <c r="E124" s="521"/>
      <c r="F124" s="521"/>
      <c r="G124" s="521"/>
      <c r="H124" s="521"/>
      <c r="I124" s="521"/>
      <c r="J124" s="521"/>
      <c r="K124" s="521"/>
      <c r="L124" s="522"/>
      <c r="M124" s="523"/>
      <c r="N124" s="523"/>
      <c r="O124" s="523"/>
      <c r="P124" s="523"/>
      <c r="Q124" s="523"/>
      <c r="R124" s="524"/>
      <c r="S124" s="525"/>
      <c r="T124" s="525"/>
      <c r="U124" s="525"/>
      <c r="V124" s="526"/>
      <c r="W124" s="71"/>
      <c r="X124" s="4"/>
      <c r="Y124" s="5"/>
      <c r="Z124" s="392"/>
      <c r="AA124" s="393"/>
    </row>
    <row r="125" spans="1:27" ht="33.950000000000003" customHeight="1">
      <c r="A125" s="375"/>
      <c r="B125" s="394">
        <f t="shared" si="1"/>
        <v>73</v>
      </c>
      <c r="C125" s="520"/>
      <c r="D125" s="521"/>
      <c r="E125" s="521"/>
      <c r="F125" s="521"/>
      <c r="G125" s="521"/>
      <c r="H125" s="521"/>
      <c r="I125" s="521"/>
      <c r="J125" s="521"/>
      <c r="K125" s="521"/>
      <c r="L125" s="522"/>
      <c r="M125" s="523"/>
      <c r="N125" s="523"/>
      <c r="O125" s="523"/>
      <c r="P125" s="523"/>
      <c r="Q125" s="523"/>
      <c r="R125" s="524"/>
      <c r="S125" s="525"/>
      <c r="T125" s="525"/>
      <c r="U125" s="525"/>
      <c r="V125" s="526"/>
      <c r="W125" s="71"/>
      <c r="X125" s="4"/>
      <c r="Y125" s="5"/>
      <c r="Z125" s="392"/>
      <c r="AA125" s="393"/>
    </row>
    <row r="126" spans="1:27" ht="33.950000000000003" customHeight="1">
      <c r="A126" s="375"/>
      <c r="B126" s="394">
        <f t="shared" si="1"/>
        <v>74</v>
      </c>
      <c r="C126" s="520"/>
      <c r="D126" s="521"/>
      <c r="E126" s="521"/>
      <c r="F126" s="521"/>
      <c r="G126" s="521"/>
      <c r="H126" s="521"/>
      <c r="I126" s="521"/>
      <c r="J126" s="521"/>
      <c r="K126" s="521"/>
      <c r="L126" s="522"/>
      <c r="M126" s="523"/>
      <c r="N126" s="523"/>
      <c r="O126" s="523"/>
      <c r="P126" s="523"/>
      <c r="Q126" s="523"/>
      <c r="R126" s="524"/>
      <c r="S126" s="525"/>
      <c r="T126" s="525"/>
      <c r="U126" s="525"/>
      <c r="V126" s="526"/>
      <c r="W126" s="71"/>
      <c r="X126" s="4"/>
      <c r="Y126" s="5"/>
      <c r="Z126" s="392"/>
      <c r="AA126" s="393"/>
    </row>
    <row r="127" spans="1:27" ht="33.950000000000003" customHeight="1">
      <c r="A127" s="375"/>
      <c r="B127" s="394">
        <f t="shared" si="1"/>
        <v>75</v>
      </c>
      <c r="C127" s="520"/>
      <c r="D127" s="521"/>
      <c r="E127" s="521"/>
      <c r="F127" s="521"/>
      <c r="G127" s="521"/>
      <c r="H127" s="521"/>
      <c r="I127" s="521"/>
      <c r="J127" s="521"/>
      <c r="K127" s="521"/>
      <c r="L127" s="522"/>
      <c r="M127" s="523"/>
      <c r="N127" s="523"/>
      <c r="O127" s="523"/>
      <c r="P127" s="523"/>
      <c r="Q127" s="523"/>
      <c r="R127" s="524"/>
      <c r="S127" s="525"/>
      <c r="T127" s="525"/>
      <c r="U127" s="525"/>
      <c r="V127" s="526"/>
      <c r="W127" s="71"/>
      <c r="X127" s="4"/>
      <c r="Y127" s="5"/>
      <c r="Z127" s="392"/>
      <c r="AA127" s="393"/>
    </row>
    <row r="128" spans="1:27" ht="33.950000000000003" customHeight="1">
      <c r="A128" s="375"/>
      <c r="B128" s="394">
        <f t="shared" si="1"/>
        <v>76</v>
      </c>
      <c r="C128" s="520"/>
      <c r="D128" s="521"/>
      <c r="E128" s="521"/>
      <c r="F128" s="521"/>
      <c r="G128" s="521"/>
      <c r="H128" s="521"/>
      <c r="I128" s="521"/>
      <c r="J128" s="521"/>
      <c r="K128" s="521"/>
      <c r="L128" s="522"/>
      <c r="M128" s="523"/>
      <c r="N128" s="523"/>
      <c r="O128" s="523"/>
      <c r="P128" s="523"/>
      <c r="Q128" s="523"/>
      <c r="R128" s="524"/>
      <c r="S128" s="525"/>
      <c r="T128" s="525"/>
      <c r="U128" s="525"/>
      <c r="V128" s="526"/>
      <c r="W128" s="71"/>
      <c r="X128" s="4"/>
      <c r="Y128" s="5"/>
      <c r="Z128" s="392"/>
      <c r="AA128" s="393"/>
    </row>
    <row r="129" spans="1:27" ht="33.950000000000003" customHeight="1">
      <c r="A129" s="375"/>
      <c r="B129" s="394">
        <f t="shared" si="1"/>
        <v>77</v>
      </c>
      <c r="C129" s="520"/>
      <c r="D129" s="521"/>
      <c r="E129" s="521"/>
      <c r="F129" s="521"/>
      <c r="G129" s="521"/>
      <c r="H129" s="521"/>
      <c r="I129" s="521"/>
      <c r="J129" s="521"/>
      <c r="K129" s="521"/>
      <c r="L129" s="522"/>
      <c r="M129" s="523"/>
      <c r="N129" s="523"/>
      <c r="O129" s="523"/>
      <c r="P129" s="523"/>
      <c r="Q129" s="523"/>
      <c r="R129" s="524"/>
      <c r="S129" s="525"/>
      <c r="T129" s="525"/>
      <c r="U129" s="525"/>
      <c r="V129" s="526"/>
      <c r="W129" s="71"/>
      <c r="X129" s="4"/>
      <c r="Y129" s="5"/>
      <c r="Z129" s="392"/>
      <c r="AA129" s="393"/>
    </row>
    <row r="130" spans="1:27" ht="33.950000000000003" customHeight="1">
      <c r="A130" s="375"/>
      <c r="B130" s="394">
        <f t="shared" si="1"/>
        <v>78</v>
      </c>
      <c r="C130" s="520"/>
      <c r="D130" s="521"/>
      <c r="E130" s="521"/>
      <c r="F130" s="521"/>
      <c r="G130" s="521"/>
      <c r="H130" s="521"/>
      <c r="I130" s="521"/>
      <c r="J130" s="521"/>
      <c r="K130" s="521"/>
      <c r="L130" s="522"/>
      <c r="M130" s="523"/>
      <c r="N130" s="523"/>
      <c r="O130" s="523"/>
      <c r="P130" s="523"/>
      <c r="Q130" s="523"/>
      <c r="R130" s="524"/>
      <c r="S130" s="525"/>
      <c r="T130" s="525"/>
      <c r="U130" s="525"/>
      <c r="V130" s="526"/>
      <c r="W130" s="71"/>
      <c r="X130" s="4"/>
      <c r="Y130" s="5"/>
      <c r="Z130" s="392"/>
      <c r="AA130" s="393"/>
    </row>
    <row r="131" spans="1:27" ht="33.950000000000003" customHeight="1">
      <c r="A131" s="375"/>
      <c r="B131" s="394">
        <f t="shared" si="1"/>
        <v>79</v>
      </c>
      <c r="C131" s="520"/>
      <c r="D131" s="521"/>
      <c r="E131" s="521"/>
      <c r="F131" s="521"/>
      <c r="G131" s="521"/>
      <c r="H131" s="521"/>
      <c r="I131" s="521"/>
      <c r="J131" s="521"/>
      <c r="K131" s="521"/>
      <c r="L131" s="522"/>
      <c r="M131" s="523"/>
      <c r="N131" s="523"/>
      <c r="O131" s="523"/>
      <c r="P131" s="523"/>
      <c r="Q131" s="523"/>
      <c r="R131" s="524"/>
      <c r="S131" s="525"/>
      <c r="T131" s="525"/>
      <c r="U131" s="525"/>
      <c r="V131" s="526"/>
      <c r="W131" s="71"/>
      <c r="X131" s="4"/>
      <c r="Y131" s="5"/>
      <c r="Z131" s="392"/>
      <c r="AA131" s="393"/>
    </row>
    <row r="132" spans="1:27" ht="33.950000000000003" customHeight="1">
      <c r="A132" s="375"/>
      <c r="B132" s="394">
        <f t="shared" si="1"/>
        <v>80</v>
      </c>
      <c r="C132" s="520"/>
      <c r="D132" s="521"/>
      <c r="E132" s="521"/>
      <c r="F132" s="521"/>
      <c r="G132" s="521"/>
      <c r="H132" s="521"/>
      <c r="I132" s="521"/>
      <c r="J132" s="521"/>
      <c r="K132" s="521"/>
      <c r="L132" s="522"/>
      <c r="M132" s="523"/>
      <c r="N132" s="523"/>
      <c r="O132" s="523"/>
      <c r="P132" s="523"/>
      <c r="Q132" s="523"/>
      <c r="R132" s="524"/>
      <c r="S132" s="525"/>
      <c r="T132" s="525"/>
      <c r="U132" s="525"/>
      <c r="V132" s="526"/>
      <c r="W132" s="71"/>
      <c r="X132" s="4"/>
      <c r="Y132" s="5"/>
      <c r="Z132" s="392"/>
      <c r="AA132" s="393"/>
    </row>
    <row r="133" spans="1:27" ht="33.950000000000003" customHeight="1">
      <c r="A133" s="375"/>
      <c r="B133" s="394">
        <f t="shared" si="1"/>
        <v>81</v>
      </c>
      <c r="C133" s="520"/>
      <c r="D133" s="521"/>
      <c r="E133" s="521"/>
      <c r="F133" s="521"/>
      <c r="G133" s="521"/>
      <c r="H133" s="521"/>
      <c r="I133" s="521"/>
      <c r="J133" s="521"/>
      <c r="K133" s="521"/>
      <c r="L133" s="522"/>
      <c r="M133" s="523"/>
      <c r="N133" s="523"/>
      <c r="O133" s="523"/>
      <c r="P133" s="523"/>
      <c r="Q133" s="523"/>
      <c r="R133" s="524"/>
      <c r="S133" s="525"/>
      <c r="T133" s="525"/>
      <c r="U133" s="525"/>
      <c r="V133" s="526"/>
      <c r="W133" s="71"/>
      <c r="X133" s="4"/>
      <c r="Y133" s="5"/>
      <c r="Z133" s="392"/>
      <c r="AA133" s="393"/>
    </row>
    <row r="134" spans="1:27" ht="33.950000000000003" customHeight="1">
      <c r="A134" s="375"/>
      <c r="B134" s="394">
        <f t="shared" si="1"/>
        <v>82</v>
      </c>
      <c r="C134" s="520"/>
      <c r="D134" s="521"/>
      <c r="E134" s="521"/>
      <c r="F134" s="521"/>
      <c r="G134" s="521"/>
      <c r="H134" s="521"/>
      <c r="I134" s="521"/>
      <c r="J134" s="521"/>
      <c r="K134" s="521"/>
      <c r="L134" s="522"/>
      <c r="M134" s="523"/>
      <c r="N134" s="523"/>
      <c r="O134" s="523"/>
      <c r="P134" s="523"/>
      <c r="Q134" s="523"/>
      <c r="R134" s="524"/>
      <c r="S134" s="525"/>
      <c r="T134" s="525"/>
      <c r="U134" s="525"/>
      <c r="V134" s="526"/>
      <c r="W134" s="71"/>
      <c r="X134" s="4"/>
      <c r="Y134" s="5"/>
      <c r="Z134" s="392"/>
      <c r="AA134" s="393"/>
    </row>
    <row r="135" spans="1:27" ht="33.950000000000003" customHeight="1">
      <c r="A135" s="375"/>
      <c r="B135" s="394">
        <f t="shared" si="1"/>
        <v>83</v>
      </c>
      <c r="C135" s="520"/>
      <c r="D135" s="521"/>
      <c r="E135" s="521"/>
      <c r="F135" s="521"/>
      <c r="G135" s="521"/>
      <c r="H135" s="521"/>
      <c r="I135" s="521"/>
      <c r="J135" s="521"/>
      <c r="K135" s="521"/>
      <c r="L135" s="522"/>
      <c r="M135" s="523"/>
      <c r="N135" s="523"/>
      <c r="O135" s="523"/>
      <c r="P135" s="523"/>
      <c r="Q135" s="523"/>
      <c r="R135" s="524"/>
      <c r="S135" s="525"/>
      <c r="T135" s="525"/>
      <c r="U135" s="525"/>
      <c r="V135" s="526"/>
      <c r="W135" s="71"/>
      <c r="X135" s="4"/>
      <c r="Y135" s="5"/>
      <c r="Z135" s="392"/>
      <c r="AA135" s="393"/>
    </row>
    <row r="136" spans="1:27" ht="33.950000000000003" customHeight="1">
      <c r="A136" s="375"/>
      <c r="B136" s="394">
        <f t="shared" si="1"/>
        <v>84</v>
      </c>
      <c r="C136" s="520"/>
      <c r="D136" s="521"/>
      <c r="E136" s="521"/>
      <c r="F136" s="521"/>
      <c r="G136" s="521"/>
      <c r="H136" s="521"/>
      <c r="I136" s="521"/>
      <c r="J136" s="521"/>
      <c r="K136" s="521"/>
      <c r="L136" s="522"/>
      <c r="M136" s="523"/>
      <c r="N136" s="523"/>
      <c r="O136" s="523"/>
      <c r="P136" s="523"/>
      <c r="Q136" s="523"/>
      <c r="R136" s="524"/>
      <c r="S136" s="525"/>
      <c r="T136" s="525"/>
      <c r="U136" s="525"/>
      <c r="V136" s="526"/>
      <c r="W136" s="71"/>
      <c r="X136" s="4"/>
      <c r="Y136" s="5"/>
      <c r="Z136" s="392"/>
      <c r="AA136" s="393"/>
    </row>
    <row r="137" spans="1:27" ht="33.950000000000003" customHeight="1">
      <c r="A137" s="375"/>
      <c r="B137" s="394">
        <f t="shared" si="1"/>
        <v>85</v>
      </c>
      <c r="C137" s="520"/>
      <c r="D137" s="521"/>
      <c r="E137" s="521"/>
      <c r="F137" s="521"/>
      <c r="G137" s="521"/>
      <c r="H137" s="521"/>
      <c r="I137" s="521"/>
      <c r="J137" s="521"/>
      <c r="K137" s="521"/>
      <c r="L137" s="522"/>
      <c r="M137" s="523"/>
      <c r="N137" s="523"/>
      <c r="O137" s="523"/>
      <c r="P137" s="523"/>
      <c r="Q137" s="523"/>
      <c r="R137" s="524"/>
      <c r="S137" s="525"/>
      <c r="T137" s="525"/>
      <c r="U137" s="525"/>
      <c r="V137" s="526"/>
      <c r="W137" s="71"/>
      <c r="X137" s="4"/>
      <c r="Y137" s="5"/>
      <c r="Z137" s="392"/>
      <c r="AA137" s="393"/>
    </row>
    <row r="138" spans="1:27" ht="33.950000000000003" customHeight="1">
      <c r="A138" s="375"/>
      <c r="B138" s="394">
        <f t="shared" si="1"/>
        <v>86</v>
      </c>
      <c r="C138" s="520"/>
      <c r="D138" s="521"/>
      <c r="E138" s="521"/>
      <c r="F138" s="521"/>
      <c r="G138" s="521"/>
      <c r="H138" s="521"/>
      <c r="I138" s="521"/>
      <c r="J138" s="521"/>
      <c r="K138" s="521"/>
      <c r="L138" s="522"/>
      <c r="M138" s="523"/>
      <c r="N138" s="523"/>
      <c r="O138" s="523"/>
      <c r="P138" s="523"/>
      <c r="Q138" s="523"/>
      <c r="R138" s="524"/>
      <c r="S138" s="525"/>
      <c r="T138" s="525"/>
      <c r="U138" s="525"/>
      <c r="V138" s="526"/>
      <c r="W138" s="71"/>
      <c r="X138" s="4"/>
      <c r="Y138" s="5"/>
      <c r="Z138" s="392"/>
      <c r="AA138" s="393"/>
    </row>
    <row r="139" spans="1:27" ht="33.950000000000003" customHeight="1">
      <c r="A139" s="375"/>
      <c r="B139" s="394">
        <f t="shared" si="1"/>
        <v>87</v>
      </c>
      <c r="C139" s="520"/>
      <c r="D139" s="521"/>
      <c r="E139" s="521"/>
      <c r="F139" s="521"/>
      <c r="G139" s="521"/>
      <c r="H139" s="521"/>
      <c r="I139" s="521"/>
      <c r="J139" s="521"/>
      <c r="K139" s="521"/>
      <c r="L139" s="522"/>
      <c r="M139" s="523"/>
      <c r="N139" s="523"/>
      <c r="O139" s="523"/>
      <c r="P139" s="523"/>
      <c r="Q139" s="523"/>
      <c r="R139" s="524"/>
      <c r="S139" s="525"/>
      <c r="T139" s="525"/>
      <c r="U139" s="525"/>
      <c r="V139" s="526"/>
      <c r="W139" s="71"/>
      <c r="X139" s="4"/>
      <c r="Y139" s="5"/>
      <c r="Z139" s="392"/>
      <c r="AA139" s="393"/>
    </row>
    <row r="140" spans="1:27" ht="33.950000000000003" customHeight="1">
      <c r="A140" s="375"/>
      <c r="B140" s="394">
        <f t="shared" si="1"/>
        <v>88</v>
      </c>
      <c r="C140" s="520"/>
      <c r="D140" s="521"/>
      <c r="E140" s="521"/>
      <c r="F140" s="521"/>
      <c r="G140" s="521"/>
      <c r="H140" s="521"/>
      <c r="I140" s="521"/>
      <c r="J140" s="521"/>
      <c r="K140" s="521"/>
      <c r="L140" s="522"/>
      <c r="M140" s="523"/>
      <c r="N140" s="523"/>
      <c r="O140" s="523"/>
      <c r="P140" s="523"/>
      <c r="Q140" s="523"/>
      <c r="R140" s="524"/>
      <c r="S140" s="525"/>
      <c r="T140" s="525"/>
      <c r="U140" s="525"/>
      <c r="V140" s="526"/>
      <c r="W140" s="71"/>
      <c r="X140" s="4"/>
      <c r="Y140" s="5"/>
      <c r="Z140" s="392"/>
      <c r="AA140" s="393"/>
    </row>
    <row r="141" spans="1:27" ht="33.950000000000003" customHeight="1">
      <c r="A141" s="375"/>
      <c r="B141" s="394">
        <f t="shared" si="1"/>
        <v>89</v>
      </c>
      <c r="C141" s="520"/>
      <c r="D141" s="521"/>
      <c r="E141" s="521"/>
      <c r="F141" s="521"/>
      <c r="G141" s="521"/>
      <c r="H141" s="521"/>
      <c r="I141" s="521"/>
      <c r="J141" s="521"/>
      <c r="K141" s="521"/>
      <c r="L141" s="522"/>
      <c r="M141" s="523"/>
      <c r="N141" s="523"/>
      <c r="O141" s="523"/>
      <c r="P141" s="523"/>
      <c r="Q141" s="523"/>
      <c r="R141" s="524"/>
      <c r="S141" s="525"/>
      <c r="T141" s="525"/>
      <c r="U141" s="525"/>
      <c r="V141" s="526"/>
      <c r="W141" s="71"/>
      <c r="X141" s="4"/>
      <c r="Y141" s="5"/>
      <c r="Z141" s="392"/>
      <c r="AA141" s="393"/>
    </row>
    <row r="142" spans="1:27" ht="33.950000000000003" customHeight="1">
      <c r="A142" s="375"/>
      <c r="B142" s="394">
        <f t="shared" si="1"/>
        <v>90</v>
      </c>
      <c r="C142" s="520"/>
      <c r="D142" s="521"/>
      <c r="E142" s="521"/>
      <c r="F142" s="521"/>
      <c r="G142" s="521"/>
      <c r="H142" s="521"/>
      <c r="I142" s="521"/>
      <c r="J142" s="521"/>
      <c r="K142" s="521"/>
      <c r="L142" s="522"/>
      <c r="M142" s="523"/>
      <c r="N142" s="523"/>
      <c r="O142" s="523"/>
      <c r="P142" s="523"/>
      <c r="Q142" s="523"/>
      <c r="R142" s="524"/>
      <c r="S142" s="525"/>
      <c r="T142" s="525"/>
      <c r="U142" s="525"/>
      <c r="V142" s="526"/>
      <c r="W142" s="71"/>
      <c r="X142" s="4"/>
      <c r="Y142" s="5"/>
      <c r="Z142" s="392"/>
      <c r="AA142" s="393"/>
    </row>
    <row r="143" spans="1:27" ht="33.950000000000003" customHeight="1">
      <c r="A143" s="375"/>
      <c r="B143" s="394">
        <f t="shared" si="1"/>
        <v>91</v>
      </c>
      <c r="C143" s="520"/>
      <c r="D143" s="521"/>
      <c r="E143" s="521"/>
      <c r="F143" s="521"/>
      <c r="G143" s="521"/>
      <c r="H143" s="521"/>
      <c r="I143" s="521"/>
      <c r="J143" s="521"/>
      <c r="K143" s="521"/>
      <c r="L143" s="522"/>
      <c r="M143" s="523"/>
      <c r="N143" s="523"/>
      <c r="O143" s="523"/>
      <c r="P143" s="523"/>
      <c r="Q143" s="523"/>
      <c r="R143" s="524"/>
      <c r="S143" s="525"/>
      <c r="T143" s="525"/>
      <c r="U143" s="525"/>
      <c r="V143" s="526"/>
      <c r="W143" s="71"/>
      <c r="X143" s="4"/>
      <c r="Y143" s="5"/>
      <c r="Z143" s="392"/>
      <c r="AA143" s="393"/>
    </row>
    <row r="144" spans="1:27" ht="33.950000000000003" customHeight="1">
      <c r="A144" s="375"/>
      <c r="B144" s="394">
        <f t="shared" si="1"/>
        <v>92</v>
      </c>
      <c r="C144" s="520"/>
      <c r="D144" s="521"/>
      <c r="E144" s="521"/>
      <c r="F144" s="521"/>
      <c r="G144" s="521"/>
      <c r="H144" s="521"/>
      <c r="I144" s="521"/>
      <c r="J144" s="521"/>
      <c r="K144" s="521"/>
      <c r="L144" s="522"/>
      <c r="M144" s="523"/>
      <c r="N144" s="523"/>
      <c r="O144" s="523"/>
      <c r="P144" s="523"/>
      <c r="Q144" s="523"/>
      <c r="R144" s="524"/>
      <c r="S144" s="525"/>
      <c r="T144" s="525"/>
      <c r="U144" s="525"/>
      <c r="V144" s="526"/>
      <c r="W144" s="71"/>
      <c r="X144" s="4"/>
      <c r="Y144" s="5"/>
      <c r="Z144" s="392"/>
      <c r="AA144" s="393"/>
    </row>
    <row r="145" spans="1:27" ht="33.950000000000003" customHeight="1">
      <c r="A145" s="375"/>
      <c r="B145" s="394">
        <f t="shared" si="1"/>
        <v>93</v>
      </c>
      <c r="C145" s="520"/>
      <c r="D145" s="521"/>
      <c r="E145" s="521"/>
      <c r="F145" s="521"/>
      <c r="G145" s="521"/>
      <c r="H145" s="521"/>
      <c r="I145" s="521"/>
      <c r="J145" s="521"/>
      <c r="K145" s="521"/>
      <c r="L145" s="522"/>
      <c r="M145" s="523"/>
      <c r="N145" s="523"/>
      <c r="O145" s="523"/>
      <c r="P145" s="523"/>
      <c r="Q145" s="523"/>
      <c r="R145" s="524"/>
      <c r="S145" s="525"/>
      <c r="T145" s="525"/>
      <c r="U145" s="525"/>
      <c r="V145" s="526"/>
      <c r="W145" s="71"/>
      <c r="X145" s="4"/>
      <c r="Y145" s="5"/>
      <c r="Z145" s="392"/>
      <c r="AA145" s="393"/>
    </row>
    <row r="146" spans="1:27" ht="33.950000000000003" customHeight="1">
      <c r="A146" s="375"/>
      <c r="B146" s="394">
        <f t="shared" si="1"/>
        <v>94</v>
      </c>
      <c r="C146" s="520"/>
      <c r="D146" s="521"/>
      <c r="E146" s="521"/>
      <c r="F146" s="521"/>
      <c r="G146" s="521"/>
      <c r="H146" s="521"/>
      <c r="I146" s="521"/>
      <c r="J146" s="521"/>
      <c r="K146" s="521"/>
      <c r="L146" s="522"/>
      <c r="M146" s="523"/>
      <c r="N146" s="523"/>
      <c r="O146" s="523"/>
      <c r="P146" s="523"/>
      <c r="Q146" s="523"/>
      <c r="R146" s="524"/>
      <c r="S146" s="525"/>
      <c r="T146" s="525"/>
      <c r="U146" s="525"/>
      <c r="V146" s="526"/>
      <c r="W146" s="71"/>
      <c r="X146" s="4"/>
      <c r="Y146" s="5"/>
      <c r="Z146" s="392"/>
      <c r="AA146" s="393"/>
    </row>
    <row r="147" spans="1:27" ht="33.950000000000003" customHeight="1">
      <c r="A147" s="375"/>
      <c r="B147" s="394">
        <f t="shared" si="1"/>
        <v>95</v>
      </c>
      <c r="C147" s="520"/>
      <c r="D147" s="521"/>
      <c r="E147" s="521"/>
      <c r="F147" s="521"/>
      <c r="G147" s="521"/>
      <c r="H147" s="521"/>
      <c r="I147" s="521"/>
      <c r="J147" s="521"/>
      <c r="K147" s="521"/>
      <c r="L147" s="522"/>
      <c r="M147" s="523"/>
      <c r="N147" s="523"/>
      <c r="O147" s="523"/>
      <c r="P147" s="523"/>
      <c r="Q147" s="523"/>
      <c r="R147" s="524"/>
      <c r="S147" s="525"/>
      <c r="T147" s="525"/>
      <c r="U147" s="525"/>
      <c r="V147" s="526"/>
      <c r="W147" s="71"/>
      <c r="X147" s="4"/>
      <c r="Y147" s="5"/>
      <c r="Z147" s="392"/>
      <c r="AA147" s="393"/>
    </row>
    <row r="148" spans="1:27" ht="33.950000000000003" customHeight="1">
      <c r="A148" s="375"/>
      <c r="B148" s="394">
        <f t="shared" si="1"/>
        <v>96</v>
      </c>
      <c r="C148" s="520"/>
      <c r="D148" s="521"/>
      <c r="E148" s="521"/>
      <c r="F148" s="521"/>
      <c r="G148" s="521"/>
      <c r="H148" s="521"/>
      <c r="I148" s="521"/>
      <c r="J148" s="521"/>
      <c r="K148" s="521"/>
      <c r="L148" s="522"/>
      <c r="M148" s="523"/>
      <c r="N148" s="523"/>
      <c r="O148" s="523"/>
      <c r="P148" s="523"/>
      <c r="Q148" s="523"/>
      <c r="R148" s="524"/>
      <c r="S148" s="525"/>
      <c r="T148" s="525"/>
      <c r="U148" s="525"/>
      <c r="V148" s="526"/>
      <c r="W148" s="71"/>
      <c r="X148" s="4"/>
      <c r="Y148" s="5"/>
      <c r="Z148" s="392"/>
      <c r="AA148" s="393"/>
    </row>
    <row r="149" spans="1:27" ht="33.950000000000003" customHeight="1">
      <c r="A149" s="375"/>
      <c r="B149" s="394">
        <f t="shared" si="1"/>
        <v>97</v>
      </c>
      <c r="C149" s="520"/>
      <c r="D149" s="521"/>
      <c r="E149" s="521"/>
      <c r="F149" s="521"/>
      <c r="G149" s="521"/>
      <c r="H149" s="521"/>
      <c r="I149" s="521"/>
      <c r="J149" s="521"/>
      <c r="K149" s="521"/>
      <c r="L149" s="522"/>
      <c r="M149" s="523"/>
      <c r="N149" s="523"/>
      <c r="O149" s="523"/>
      <c r="P149" s="523"/>
      <c r="Q149" s="523"/>
      <c r="R149" s="524"/>
      <c r="S149" s="525"/>
      <c r="T149" s="525"/>
      <c r="U149" s="525"/>
      <c r="V149" s="526"/>
      <c r="W149" s="71"/>
      <c r="X149" s="4"/>
      <c r="Y149" s="5"/>
      <c r="Z149" s="392"/>
      <c r="AA149" s="393"/>
    </row>
    <row r="150" spans="1:27" ht="33.950000000000003" customHeight="1">
      <c r="A150" s="375"/>
      <c r="B150" s="394">
        <f t="shared" si="1"/>
        <v>98</v>
      </c>
      <c r="C150" s="520"/>
      <c r="D150" s="521"/>
      <c r="E150" s="521"/>
      <c r="F150" s="521"/>
      <c r="G150" s="521"/>
      <c r="H150" s="521"/>
      <c r="I150" s="521"/>
      <c r="J150" s="521"/>
      <c r="K150" s="521"/>
      <c r="L150" s="522"/>
      <c r="M150" s="523"/>
      <c r="N150" s="523"/>
      <c r="O150" s="523"/>
      <c r="P150" s="523"/>
      <c r="Q150" s="523"/>
      <c r="R150" s="524"/>
      <c r="S150" s="525"/>
      <c r="T150" s="525"/>
      <c r="U150" s="525"/>
      <c r="V150" s="526"/>
      <c r="W150" s="71"/>
      <c r="X150" s="4"/>
      <c r="Y150" s="5"/>
      <c r="Z150" s="392"/>
      <c r="AA150" s="393"/>
    </row>
    <row r="151" spans="1:27" ht="33.950000000000003" customHeight="1">
      <c r="A151" s="375"/>
      <c r="B151" s="394">
        <f t="shared" si="1"/>
        <v>99</v>
      </c>
      <c r="C151" s="520"/>
      <c r="D151" s="521"/>
      <c r="E151" s="521"/>
      <c r="F151" s="521"/>
      <c r="G151" s="521"/>
      <c r="H151" s="521"/>
      <c r="I151" s="521"/>
      <c r="J151" s="521"/>
      <c r="K151" s="521"/>
      <c r="L151" s="522"/>
      <c r="M151" s="523"/>
      <c r="N151" s="523"/>
      <c r="O151" s="523"/>
      <c r="P151" s="523"/>
      <c r="Q151" s="523"/>
      <c r="R151" s="524"/>
      <c r="S151" s="525"/>
      <c r="T151" s="525"/>
      <c r="U151" s="525"/>
      <c r="V151" s="526"/>
      <c r="W151" s="71"/>
      <c r="X151" s="4"/>
      <c r="Y151" s="5"/>
      <c r="Z151" s="392"/>
      <c r="AA151" s="393"/>
    </row>
    <row r="152" spans="1:27" ht="33.950000000000003" customHeight="1" thickBot="1">
      <c r="A152" s="375"/>
      <c r="B152" s="394">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6"/>
      <c r="X152" s="457"/>
      <c r="Y152" s="458"/>
      <c r="Z152" s="392"/>
      <c r="AA152" s="393"/>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topLeftCell="A22" zoomScale="130" zoomScaleNormal="120" zoomScaleSheetLayoutView="130" workbookViewId="0">
      <selection activeCell="O175" sqref="O175"/>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129"/>
      <c r="B1" s="130" t="s">
        <v>21</v>
      </c>
      <c r="C1" s="130"/>
      <c r="D1" s="130"/>
      <c r="E1" s="130"/>
      <c r="F1" s="130"/>
      <c r="G1" s="130"/>
      <c r="H1" s="130"/>
      <c r="I1" s="130"/>
      <c r="J1" s="130"/>
      <c r="K1" s="130"/>
      <c r="L1" s="130"/>
      <c r="M1" s="130"/>
      <c r="N1" s="130"/>
      <c r="O1" s="130"/>
      <c r="P1" s="130"/>
      <c r="Q1" s="130"/>
      <c r="R1" s="130"/>
      <c r="S1" s="130"/>
      <c r="T1" s="130"/>
      <c r="U1" s="130"/>
      <c r="V1" s="130"/>
      <c r="W1" s="130"/>
      <c r="X1" s="130"/>
      <c r="Y1" s="130"/>
      <c r="Z1" s="770" t="s">
        <v>22</v>
      </c>
      <c r="AA1" s="770"/>
      <c r="AB1" s="770"/>
      <c r="AC1" s="770"/>
      <c r="AD1" s="770" t="str">
        <f>IF(基本情報入力シート!C32="","",基本情報入力シート!C32)</f>
        <v>徳島県</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1947</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2010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29</v>
      </c>
      <c r="C6" s="793"/>
      <c r="D6" s="793"/>
      <c r="E6" s="793"/>
      <c r="F6" s="793"/>
      <c r="G6" s="793"/>
      <c r="H6" s="789" t="str">
        <f>IF(基本情報入力シート!M36="","",基本情報入力シート!M36)</f>
        <v>ｼｬｶｲﾌｸｼﾎｳｼﾞﾝｻﾝｼﾃｨｱｲ</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28</v>
      </c>
      <c r="C7" s="781"/>
      <c r="D7" s="781"/>
      <c r="E7" s="781"/>
      <c r="F7" s="781"/>
      <c r="G7" s="781"/>
      <c r="H7" s="794" t="str">
        <f>IF(基本情報入力シート!M37="","",基本情報入力シート!M37)</f>
        <v>社会福祉法人サンシティあい</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24</v>
      </c>
      <c r="C8" s="775"/>
      <c r="D8" s="775"/>
      <c r="E8" s="775"/>
      <c r="F8" s="775"/>
      <c r="G8" s="775"/>
      <c r="H8" s="135" t="s">
        <v>1</v>
      </c>
      <c r="I8" s="782" t="str">
        <f>IF(基本情報入力シート!AC38="－","",基本情報入力シート!AC38)</f>
        <v>771－1251</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徳島県板野郡藍住町矢上字原127番地2</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0</v>
      </c>
      <c r="C11" s="788"/>
      <c r="D11" s="788"/>
      <c r="E11" s="788"/>
      <c r="F11" s="788"/>
      <c r="G11" s="788"/>
      <c r="H11" s="789" t="str">
        <f>IF(基本情報入力シート!M43="","",基本情報入力シート!M43)</f>
        <v>ﾋﾗﾉ　ﾏｲ</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25</v>
      </c>
      <c r="C12" s="777"/>
      <c r="D12" s="777"/>
      <c r="E12" s="777"/>
      <c r="F12" s="777"/>
      <c r="G12" s="777"/>
      <c r="H12" s="771" t="str">
        <f>IF(基本情報入力シート!M44="","",基本情報入力シート!M44)</f>
        <v>平野　麻衣</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26</v>
      </c>
      <c r="C13" s="800"/>
      <c r="D13" s="800"/>
      <c r="E13" s="800"/>
      <c r="F13" s="800"/>
      <c r="G13" s="800"/>
      <c r="H13" s="786" t="s">
        <v>14</v>
      </c>
      <c r="I13" s="786"/>
      <c r="J13" s="786"/>
      <c r="K13" s="780"/>
      <c r="L13" s="801" t="str">
        <f>IF(基本情報入力シート!M45="","",基本情報入力シート!M45)</f>
        <v>088-693-3555</v>
      </c>
      <c r="M13" s="801"/>
      <c r="N13" s="801"/>
      <c r="O13" s="801"/>
      <c r="P13" s="801"/>
      <c r="Q13" s="801"/>
      <c r="R13" s="801"/>
      <c r="S13" s="801"/>
      <c r="T13" s="801"/>
      <c r="U13" s="801"/>
      <c r="V13" s="800" t="s">
        <v>27</v>
      </c>
      <c r="W13" s="800"/>
      <c r="X13" s="800"/>
      <c r="Y13" s="800"/>
      <c r="Z13" s="801" t="str">
        <f>IF(基本情報入力シート!M46="","",基本情報入力シート!M46)</f>
        <v>suncity@rose.plala.or.jp</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2008</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101</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2011</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16</v>
      </c>
      <c r="C18" s="806" t="s">
        <v>164</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30025340</v>
      </c>
      <c r="R18" s="784"/>
      <c r="S18" s="784"/>
      <c r="T18" s="784"/>
      <c r="U18" s="784"/>
      <c r="V18" s="785"/>
      <c r="W18" s="155" t="s">
        <v>4</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2229</v>
      </c>
      <c r="D19" s="616" t="s">
        <v>2231</v>
      </c>
      <c r="E19" s="616"/>
      <c r="F19" s="616"/>
      <c r="G19" s="616"/>
      <c r="H19" s="616"/>
      <c r="I19" s="616"/>
      <c r="J19" s="616"/>
      <c r="K19" s="616"/>
      <c r="L19" s="616"/>
      <c r="M19" s="616"/>
      <c r="N19" s="616"/>
      <c r="O19" s="616"/>
      <c r="P19" s="617"/>
      <c r="Q19" s="783">
        <f>SUM('別紙様式3-2（４・５月）'!N9,'別紙様式3-3（６月以降分）'!N7)</f>
        <v>2595837.2211981574</v>
      </c>
      <c r="R19" s="784"/>
      <c r="S19" s="784"/>
      <c r="T19" s="784"/>
      <c r="U19" s="784"/>
      <c r="V19" s="785"/>
      <c r="W19" s="158" t="s">
        <v>4</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2230</v>
      </c>
      <c r="E20" s="616" t="s">
        <v>2232</v>
      </c>
      <c r="F20" s="616"/>
      <c r="G20" s="616"/>
      <c r="H20" s="616"/>
      <c r="I20" s="616"/>
      <c r="J20" s="616"/>
      <c r="K20" s="616"/>
      <c r="L20" s="616"/>
      <c r="M20" s="616"/>
      <c r="N20" s="616"/>
      <c r="O20" s="616"/>
      <c r="P20" s="863"/>
      <c r="Q20" s="618">
        <v>0</v>
      </c>
      <c r="R20" s="619"/>
      <c r="S20" s="619"/>
      <c r="T20" s="619"/>
      <c r="U20" s="619"/>
      <c r="V20" s="620"/>
      <c r="W20" s="162" t="s">
        <v>4</v>
      </c>
      <c r="X20" s="130" t="s">
        <v>98</v>
      </c>
      <c r="Y20" s="163" t="str">
        <f>IF(Q20&gt;Q19,"×","")</f>
        <v/>
      </c>
      <c r="Z20" s="129"/>
      <c r="AA20" s="129"/>
      <c r="AB20" s="129"/>
      <c r="AC20" s="129"/>
      <c r="AD20" s="129"/>
      <c r="AE20" s="129"/>
      <c r="AF20" s="129"/>
      <c r="AG20" s="129"/>
      <c r="AH20" s="129"/>
      <c r="AI20" s="129"/>
      <c r="AJ20" s="129"/>
      <c r="AK20" s="129"/>
      <c r="AL20" s="129"/>
      <c r="AM20" s="550" t="s">
        <v>2273</v>
      </c>
      <c r="AN20" s="551"/>
      <c r="AO20" s="551"/>
      <c r="AP20" s="551"/>
      <c r="AQ20" s="551"/>
      <c r="AR20" s="551"/>
      <c r="AS20" s="551"/>
      <c r="AT20" s="551"/>
      <c r="AU20" s="551"/>
      <c r="AV20" s="551"/>
      <c r="AW20" s="551"/>
      <c r="AX20" s="551"/>
      <c r="AY20" s="551"/>
      <c r="AZ20" s="551"/>
      <c r="BA20" s="552"/>
    </row>
    <row r="21" spans="1:53" ht="21.75" customHeight="1" thickBot="1">
      <c r="A21" s="129"/>
      <c r="B21" s="164" t="s">
        <v>17</v>
      </c>
      <c r="C21" s="616" t="s">
        <v>2251</v>
      </c>
      <c r="D21" s="806"/>
      <c r="E21" s="806"/>
      <c r="F21" s="806"/>
      <c r="G21" s="806"/>
      <c r="H21" s="806"/>
      <c r="I21" s="806"/>
      <c r="J21" s="806"/>
      <c r="K21" s="806"/>
      <c r="L21" s="806"/>
      <c r="M21" s="806"/>
      <c r="N21" s="806"/>
      <c r="O21" s="806"/>
      <c r="P21" s="806"/>
      <c r="Q21" s="783">
        <f>Q18-Q20</f>
        <v>30025340</v>
      </c>
      <c r="R21" s="784"/>
      <c r="S21" s="784"/>
      <c r="T21" s="784"/>
      <c r="U21" s="784"/>
      <c r="V21" s="785"/>
      <c r="W21" s="155" t="s">
        <v>4</v>
      </c>
      <c r="X21" s="130" t="s">
        <v>165</v>
      </c>
      <c r="Y21" s="565" t="str">
        <f>IFERROR(IF(Q22&gt;=Q21,"○","×"),"")</f>
        <v>○</v>
      </c>
      <c r="Z21" s="129"/>
      <c r="AA21" s="129"/>
      <c r="AB21" s="129"/>
      <c r="AC21" s="129"/>
      <c r="AD21" s="129"/>
      <c r="AE21" s="129"/>
      <c r="AF21" s="129"/>
      <c r="AG21" s="129"/>
      <c r="AH21" s="129"/>
      <c r="AI21" s="129"/>
      <c r="AJ21" s="129"/>
      <c r="AK21" s="129"/>
      <c r="AL21" s="129"/>
      <c r="AM21" s="900" t="s">
        <v>2272</v>
      </c>
      <c r="AN21" s="567"/>
      <c r="AO21" s="567"/>
      <c r="AP21" s="567"/>
      <c r="AQ21" s="567"/>
      <c r="AR21" s="567"/>
      <c r="AS21" s="567"/>
      <c r="AT21" s="567"/>
      <c r="AU21" s="567"/>
      <c r="AV21" s="567"/>
      <c r="AW21" s="567"/>
      <c r="AX21" s="567"/>
      <c r="AY21" s="567"/>
      <c r="AZ21" s="567"/>
      <c r="BA21" s="568"/>
    </row>
    <row r="22" spans="1:53" ht="24.75" customHeight="1" thickBot="1">
      <c r="A22" s="129"/>
      <c r="B22" s="164" t="s">
        <v>1972</v>
      </c>
      <c r="C22" s="616" t="s">
        <v>2265</v>
      </c>
      <c r="D22" s="616"/>
      <c r="E22" s="616"/>
      <c r="F22" s="616"/>
      <c r="G22" s="616"/>
      <c r="H22" s="616"/>
      <c r="I22" s="616"/>
      <c r="J22" s="616"/>
      <c r="K22" s="616"/>
      <c r="L22" s="616"/>
      <c r="M22" s="616"/>
      <c r="N22" s="616"/>
      <c r="O22" s="616"/>
      <c r="P22" s="616"/>
      <c r="Q22" s="618">
        <v>30202799</v>
      </c>
      <c r="R22" s="619"/>
      <c r="S22" s="619"/>
      <c r="T22" s="619"/>
      <c r="U22" s="619"/>
      <c r="V22" s="620"/>
      <c r="W22" s="165" t="s">
        <v>4</v>
      </c>
      <c r="X22" s="130" t="s">
        <v>165</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2214</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2215</v>
      </c>
      <c r="C25" s="616" t="s">
        <v>2250</v>
      </c>
      <c r="D25" s="616"/>
      <c r="E25" s="616"/>
      <c r="F25" s="616"/>
      <c r="G25" s="616"/>
      <c r="H25" s="616"/>
      <c r="I25" s="616"/>
      <c r="J25" s="616"/>
      <c r="K25" s="616"/>
      <c r="L25" s="616"/>
      <c r="M25" s="616"/>
      <c r="N25" s="616"/>
      <c r="O25" s="616"/>
      <c r="P25" s="617"/>
      <c r="Q25" s="612">
        <f>Q19-Q20</f>
        <v>2595837.2211981574</v>
      </c>
      <c r="R25" s="613"/>
      <c r="S25" s="613"/>
      <c r="T25" s="613"/>
      <c r="U25" s="613"/>
      <c r="V25" s="613"/>
      <c r="W25" s="158" t="s">
        <v>4</v>
      </c>
      <c r="X25" s="130" t="s">
        <v>98</v>
      </c>
      <c r="Y25" s="614" t="str">
        <f>IFERROR(IF(Q25&lt;=0,"",IF(Q26&gt;=Q25,"○","△")),"")</f>
        <v>△</v>
      </c>
      <c r="Z25" s="130" t="s">
        <v>98</v>
      </c>
      <c r="AA25" s="565" t="str">
        <f>IFERROR(IF(Y25="△",IF(Q28&gt;=Q25,"○","×"),""),"")</f>
        <v>○</v>
      </c>
      <c r="AB25" s="129"/>
      <c r="AC25" s="129"/>
      <c r="AD25" s="129"/>
      <c r="AE25" s="129"/>
      <c r="AF25" s="129"/>
      <c r="AG25" s="129"/>
      <c r="AH25" s="129"/>
      <c r="AI25" s="129"/>
      <c r="AJ25" s="129"/>
      <c r="AK25" s="129"/>
      <c r="AL25" s="129"/>
    </row>
    <row r="26" spans="1:53" ht="39.75" customHeight="1" thickBot="1">
      <c r="A26" s="129"/>
      <c r="B26" s="164" t="s">
        <v>2216</v>
      </c>
      <c r="C26" s="616" t="s">
        <v>2247</v>
      </c>
      <c r="D26" s="616"/>
      <c r="E26" s="616"/>
      <c r="F26" s="616"/>
      <c r="G26" s="616"/>
      <c r="H26" s="616"/>
      <c r="I26" s="616"/>
      <c r="J26" s="616"/>
      <c r="K26" s="616"/>
      <c r="L26" s="616"/>
      <c r="M26" s="616"/>
      <c r="N26" s="616"/>
      <c r="O26" s="616"/>
      <c r="P26" s="617"/>
      <c r="Q26" s="618">
        <v>2479800</v>
      </c>
      <c r="R26" s="619"/>
      <c r="S26" s="619"/>
      <c r="T26" s="619"/>
      <c r="U26" s="619"/>
      <c r="V26" s="620"/>
      <c r="W26" s="158" t="s">
        <v>4</v>
      </c>
      <c r="X26" s="130" t="s">
        <v>98</v>
      </c>
      <c r="Y26" s="615"/>
      <c r="Z26" s="130"/>
      <c r="AA26" s="846"/>
      <c r="AB26" s="129"/>
      <c r="AC26" s="129"/>
      <c r="AD26" s="129"/>
      <c r="AE26" s="129"/>
      <c r="AF26" s="129"/>
      <c r="AG26" s="129"/>
      <c r="AH26" s="129"/>
      <c r="AI26" s="129"/>
      <c r="AJ26" s="129"/>
      <c r="AK26" s="129"/>
      <c r="AL26" s="129"/>
    </row>
    <row r="27" spans="1:53" ht="27.75" customHeight="1" thickBot="1">
      <c r="A27" s="129"/>
      <c r="B27" s="164" t="s">
        <v>2217</v>
      </c>
      <c r="C27" s="616" t="s">
        <v>2245</v>
      </c>
      <c r="D27" s="616"/>
      <c r="E27" s="616"/>
      <c r="F27" s="616"/>
      <c r="G27" s="616"/>
      <c r="H27" s="616"/>
      <c r="I27" s="616"/>
      <c r="J27" s="616"/>
      <c r="K27" s="616"/>
      <c r="L27" s="616"/>
      <c r="M27" s="616"/>
      <c r="N27" s="616"/>
      <c r="O27" s="616"/>
      <c r="P27" s="617"/>
      <c r="Q27" s="618">
        <v>146000</v>
      </c>
      <c r="R27" s="619"/>
      <c r="S27" s="619"/>
      <c r="T27" s="619"/>
      <c r="U27" s="619"/>
      <c r="V27" s="620"/>
      <c r="W27" s="158" t="s">
        <v>4</v>
      </c>
      <c r="X27" s="129"/>
      <c r="Y27" s="129"/>
      <c r="Z27" s="130"/>
      <c r="AA27" s="846"/>
      <c r="AB27" s="129"/>
      <c r="AC27" s="129"/>
      <c r="AD27" s="129"/>
      <c r="AE27" s="129"/>
      <c r="AF27" s="129"/>
      <c r="AG27" s="129"/>
      <c r="AH27" s="129"/>
      <c r="AI27" s="129"/>
      <c r="AJ27" s="129"/>
      <c r="AK27" s="129"/>
      <c r="AL27" s="129"/>
      <c r="AM27" s="569" t="s">
        <v>2271</v>
      </c>
      <c r="AN27" s="570"/>
      <c r="AO27" s="570"/>
      <c r="AP27" s="570"/>
      <c r="AQ27" s="570"/>
      <c r="AR27" s="570"/>
      <c r="AS27" s="570"/>
      <c r="AT27" s="570"/>
      <c r="AU27" s="570"/>
      <c r="AV27" s="570"/>
      <c r="AW27" s="570"/>
      <c r="AX27" s="570"/>
      <c r="AY27" s="570"/>
      <c r="AZ27" s="570"/>
      <c r="BA27" s="571"/>
    </row>
    <row r="28" spans="1:53" ht="18" customHeight="1" thickBot="1">
      <c r="A28" s="129"/>
      <c r="B28" s="164" t="s">
        <v>2233</v>
      </c>
      <c r="C28" s="616" t="s">
        <v>2249</v>
      </c>
      <c r="D28" s="616"/>
      <c r="E28" s="616"/>
      <c r="F28" s="616"/>
      <c r="G28" s="616"/>
      <c r="H28" s="616"/>
      <c r="I28" s="616"/>
      <c r="J28" s="616"/>
      <c r="K28" s="616"/>
      <c r="L28" s="616"/>
      <c r="M28" s="616"/>
      <c r="N28" s="616"/>
      <c r="O28" s="616"/>
      <c r="P28" s="617"/>
      <c r="Q28" s="880">
        <f>Q26+Q27</f>
        <v>2625800</v>
      </c>
      <c r="R28" s="881"/>
      <c r="S28" s="881"/>
      <c r="T28" s="881"/>
      <c r="U28" s="881"/>
      <c r="V28" s="882"/>
      <c r="W28" s="158" t="s">
        <v>4</v>
      </c>
      <c r="X28" s="129"/>
      <c r="Y28" s="129"/>
      <c r="Z28" s="129" t="s">
        <v>98</v>
      </c>
      <c r="AA28" s="566"/>
      <c r="AB28" s="129"/>
      <c r="AC28" s="129"/>
      <c r="AD28" s="129"/>
      <c r="AE28" s="129"/>
      <c r="AF28" s="129"/>
      <c r="AG28" s="129"/>
      <c r="AH28" s="129"/>
      <c r="AI28" s="129"/>
      <c r="AJ28" s="129"/>
      <c r="AK28" s="163" t="str">
        <f>IFERROR(IF(OR(AND(AM29=TRUE,O29&lt;&gt;""),AND(AM30=TRUE,U29&lt;&gt;"")),"○","×"),"")</f>
        <v>×</v>
      </c>
      <c r="AL28" s="129"/>
      <c r="AM28" s="553" t="s">
        <v>2283</v>
      </c>
      <c r="AN28" s="554"/>
      <c r="AO28" s="554"/>
      <c r="AP28" s="554"/>
      <c r="AQ28" s="554"/>
      <c r="AR28" s="554"/>
      <c r="AS28" s="554"/>
      <c r="AT28" s="554"/>
      <c r="AU28" s="554"/>
      <c r="AV28" s="554"/>
      <c r="AW28" s="554"/>
      <c r="AX28" s="554"/>
      <c r="AY28" s="554"/>
      <c r="AZ28" s="554"/>
      <c r="BA28" s="555"/>
    </row>
    <row r="29" spans="1:53" ht="18" customHeight="1">
      <c r="A29" s="129"/>
      <c r="B29" s="883" t="s">
        <v>2246</v>
      </c>
      <c r="C29" s="834" t="s">
        <v>1984</v>
      </c>
      <c r="D29" s="834"/>
      <c r="E29" s="835"/>
      <c r="F29" s="167"/>
      <c r="G29" s="839" t="s">
        <v>1976</v>
      </c>
      <c r="H29" s="840"/>
      <c r="I29" s="840"/>
      <c r="J29" s="841"/>
      <c r="K29" s="820" t="s">
        <v>1977</v>
      </c>
      <c r="L29" s="820"/>
      <c r="M29" s="820"/>
      <c r="N29" s="820"/>
      <c r="O29" s="822"/>
      <c r="P29" s="823"/>
      <c r="Q29" s="826" t="s">
        <v>1978</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1</v>
      </c>
    </row>
    <row r="30" spans="1:53" ht="18" customHeight="1" thickBot="1">
      <c r="A30" s="129"/>
      <c r="B30" s="884"/>
      <c r="C30" s="836"/>
      <c r="D30" s="836"/>
      <c r="E30" s="837"/>
      <c r="F30" s="169"/>
      <c r="G30" s="868" t="s">
        <v>1979</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90</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91</v>
      </c>
      <c r="C32" s="838" t="s">
        <v>2261</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91</v>
      </c>
      <c r="C33" s="838" t="s">
        <v>2267</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2235</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16</v>
      </c>
      <c r="C36" s="859" t="s">
        <v>112</v>
      </c>
      <c r="D36" s="859"/>
      <c r="E36" s="859"/>
      <c r="F36" s="859"/>
      <c r="G36" s="859"/>
      <c r="H36" s="859"/>
      <c r="I36" s="859"/>
      <c r="J36" s="859"/>
      <c r="K36" s="859"/>
      <c r="L36" s="859"/>
      <c r="M36" s="859"/>
      <c r="N36" s="859"/>
      <c r="O36" s="859"/>
      <c r="P36" s="860"/>
      <c r="Q36" s="808">
        <f>Q37-Q38-Q39</f>
        <v>109247495</v>
      </c>
      <c r="R36" s="809"/>
      <c r="S36" s="809"/>
      <c r="T36" s="809"/>
      <c r="U36" s="809"/>
      <c r="V36" s="810"/>
      <c r="W36" s="186" t="s">
        <v>4</v>
      </c>
      <c r="X36" s="187" t="s">
        <v>99</v>
      </c>
      <c r="Y36" s="565" t="str">
        <f>IF(Q40="","",IF(Q36="","",IF(Q36&gt;=Q40,"○","×")))</f>
        <v>○</v>
      </c>
      <c r="Z36" s="188"/>
      <c r="AA36" s="182"/>
      <c r="AB36" s="182"/>
      <c r="AC36" s="182"/>
      <c r="AD36" s="184"/>
      <c r="AE36" s="184"/>
      <c r="AF36" s="184"/>
      <c r="AG36" s="184"/>
      <c r="AH36" s="184"/>
      <c r="AI36" s="184"/>
      <c r="AJ36" s="184"/>
      <c r="AK36" s="184"/>
      <c r="AL36" s="129"/>
      <c r="AM36" s="901" t="s">
        <v>2289</v>
      </c>
      <c r="AN36" s="902"/>
      <c r="AO36" s="902"/>
      <c r="AP36" s="902"/>
      <c r="AQ36" s="902"/>
      <c r="AR36" s="902"/>
      <c r="AS36" s="902"/>
      <c r="AT36" s="902"/>
      <c r="AU36" s="902"/>
      <c r="AV36" s="902"/>
      <c r="AW36" s="902"/>
      <c r="AX36" s="902"/>
      <c r="AY36" s="902"/>
      <c r="AZ36" s="902"/>
      <c r="BA36" s="903"/>
    </row>
    <row r="37" spans="1:53" ht="18.75" customHeight="1" thickBot="1">
      <c r="A37" s="129"/>
      <c r="B37" s="878"/>
      <c r="C37" s="813" t="s">
        <v>113</v>
      </c>
      <c r="D37" s="813"/>
      <c r="E37" s="813"/>
      <c r="F37" s="813"/>
      <c r="G37" s="813"/>
      <c r="H37" s="813"/>
      <c r="I37" s="813"/>
      <c r="J37" s="813"/>
      <c r="K37" s="813"/>
      <c r="L37" s="813"/>
      <c r="M37" s="813"/>
      <c r="N37" s="813"/>
      <c r="O37" s="813"/>
      <c r="P37" s="814"/>
      <c r="Q37" s="817">
        <v>139841990</v>
      </c>
      <c r="R37" s="818"/>
      <c r="S37" s="818"/>
      <c r="T37" s="818"/>
      <c r="U37" s="818"/>
      <c r="V37" s="819"/>
      <c r="W37" s="186" t="s">
        <v>4</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2266</v>
      </c>
      <c r="D38" s="815"/>
      <c r="E38" s="815"/>
      <c r="F38" s="815"/>
      <c r="G38" s="815"/>
      <c r="H38" s="815"/>
      <c r="I38" s="815"/>
      <c r="J38" s="815"/>
      <c r="K38" s="815"/>
      <c r="L38" s="815"/>
      <c r="M38" s="815"/>
      <c r="N38" s="815"/>
      <c r="O38" s="815"/>
      <c r="P38" s="816"/>
      <c r="Q38" s="808">
        <f>Q22</f>
        <v>30202799</v>
      </c>
      <c r="R38" s="809"/>
      <c r="S38" s="809"/>
      <c r="T38" s="809"/>
      <c r="U38" s="809"/>
      <c r="V38" s="810"/>
      <c r="W38" s="186" t="s">
        <v>4</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54"/>
      <c r="C39" s="815" t="s">
        <v>2285</v>
      </c>
      <c r="D39" s="815"/>
      <c r="E39" s="815"/>
      <c r="F39" s="815"/>
      <c r="G39" s="815"/>
      <c r="H39" s="815"/>
      <c r="I39" s="815"/>
      <c r="J39" s="815"/>
      <c r="K39" s="815"/>
      <c r="L39" s="815"/>
      <c r="M39" s="815"/>
      <c r="N39" s="815"/>
      <c r="O39" s="815"/>
      <c r="P39" s="816"/>
      <c r="Q39" s="817">
        <v>391696</v>
      </c>
      <c r="R39" s="818"/>
      <c r="S39" s="818"/>
      <c r="T39" s="818"/>
      <c r="U39" s="818"/>
      <c r="V39" s="819"/>
      <c r="W39" s="186" t="s">
        <v>4</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17</v>
      </c>
      <c r="C40" s="811" t="s">
        <v>1985</v>
      </c>
      <c r="D40" s="812"/>
      <c r="E40" s="812"/>
      <c r="F40" s="812"/>
      <c r="G40" s="812"/>
      <c r="H40" s="812"/>
      <c r="I40" s="812"/>
      <c r="J40" s="812"/>
      <c r="K40" s="812"/>
      <c r="L40" s="812"/>
      <c r="M40" s="812"/>
      <c r="N40" s="812"/>
      <c r="O40" s="812"/>
      <c r="P40" s="812"/>
      <c r="Q40" s="808">
        <f>Q41-Q42-Q43-Q44-Q45-Q46</f>
        <v>101296300</v>
      </c>
      <c r="R40" s="809"/>
      <c r="S40" s="809"/>
      <c r="T40" s="809"/>
      <c r="U40" s="809"/>
      <c r="V40" s="810"/>
      <c r="W40" s="189" t="s">
        <v>4</v>
      </c>
      <c r="X40" s="187" t="s">
        <v>99</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9"/>
      <c r="AV40" s="909"/>
      <c r="AW40" s="909"/>
      <c r="AX40" s="909"/>
      <c r="AY40" s="908"/>
      <c r="AZ40" s="908"/>
      <c r="BA40" s="910"/>
    </row>
    <row r="41" spans="1:53" ht="18.75" customHeight="1" thickBot="1">
      <c r="A41" s="129"/>
      <c r="B41" s="890"/>
      <c r="C41" s="814" t="s">
        <v>114</v>
      </c>
      <c r="D41" s="861"/>
      <c r="E41" s="861"/>
      <c r="F41" s="861"/>
      <c r="G41" s="861"/>
      <c r="H41" s="861"/>
      <c r="I41" s="861"/>
      <c r="J41" s="861"/>
      <c r="K41" s="861"/>
      <c r="L41" s="861"/>
      <c r="M41" s="861"/>
      <c r="N41" s="861"/>
      <c r="O41" s="861"/>
      <c r="P41" s="862"/>
      <c r="Q41" s="850">
        <v>141968175</v>
      </c>
      <c r="R41" s="851"/>
      <c r="S41" s="851"/>
      <c r="T41" s="851"/>
      <c r="U41" s="851"/>
      <c r="V41" s="852"/>
      <c r="W41" s="186" t="s">
        <v>4</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1981</v>
      </c>
      <c r="D42" s="861"/>
      <c r="E42" s="861"/>
      <c r="F42" s="861"/>
      <c r="G42" s="861"/>
      <c r="H42" s="861"/>
      <c r="I42" s="861"/>
      <c r="J42" s="861"/>
      <c r="K42" s="861"/>
      <c r="L42" s="861"/>
      <c r="M42" s="861"/>
      <c r="N42" s="861"/>
      <c r="O42" s="861"/>
      <c r="P42" s="862"/>
      <c r="Q42" s="850">
        <v>19194490</v>
      </c>
      <c r="R42" s="851"/>
      <c r="S42" s="851"/>
      <c r="T42" s="851"/>
      <c r="U42" s="851"/>
      <c r="V42" s="852"/>
      <c r="W42" s="186" t="s">
        <v>4</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1982</v>
      </c>
      <c r="D43" s="861"/>
      <c r="E43" s="861"/>
      <c r="F43" s="861"/>
      <c r="G43" s="861"/>
      <c r="H43" s="861"/>
      <c r="I43" s="861"/>
      <c r="J43" s="861"/>
      <c r="K43" s="861"/>
      <c r="L43" s="861"/>
      <c r="M43" s="861"/>
      <c r="N43" s="861"/>
      <c r="O43" s="861"/>
      <c r="P43" s="862"/>
      <c r="Q43" s="850">
        <v>6250310</v>
      </c>
      <c r="R43" s="851"/>
      <c r="S43" s="851"/>
      <c r="T43" s="851"/>
      <c r="U43" s="851"/>
      <c r="V43" s="852"/>
      <c r="W43" s="186" t="s">
        <v>4</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1983</v>
      </c>
      <c r="D44" s="854"/>
      <c r="E44" s="854"/>
      <c r="F44" s="854"/>
      <c r="G44" s="854"/>
      <c r="H44" s="854"/>
      <c r="I44" s="854"/>
      <c r="J44" s="854"/>
      <c r="K44" s="854"/>
      <c r="L44" s="854"/>
      <c r="M44" s="854"/>
      <c r="N44" s="854"/>
      <c r="O44" s="854"/>
      <c r="P44" s="855"/>
      <c r="Q44" s="850">
        <v>3735540</v>
      </c>
      <c r="R44" s="851"/>
      <c r="S44" s="851"/>
      <c r="T44" s="851"/>
      <c r="U44" s="851"/>
      <c r="V44" s="852"/>
      <c r="W44" s="186" t="s">
        <v>4</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2244</v>
      </c>
      <c r="D45" s="854"/>
      <c r="E45" s="854"/>
      <c r="F45" s="854"/>
      <c r="G45" s="854"/>
      <c r="H45" s="854"/>
      <c r="I45" s="854"/>
      <c r="J45" s="854"/>
      <c r="K45" s="854"/>
      <c r="L45" s="854"/>
      <c r="M45" s="854"/>
      <c r="N45" s="854"/>
      <c r="O45" s="854"/>
      <c r="P45" s="855"/>
      <c r="Q45" s="850">
        <v>400421</v>
      </c>
      <c r="R45" s="851"/>
      <c r="S45" s="851"/>
      <c r="T45" s="851"/>
      <c r="U45" s="851"/>
      <c r="V45" s="852"/>
      <c r="W45" s="186" t="s">
        <v>4</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2052</v>
      </c>
      <c r="D46" s="848"/>
      <c r="E46" s="848"/>
      <c r="F46" s="848"/>
      <c r="G46" s="848"/>
      <c r="H46" s="848"/>
      <c r="I46" s="848"/>
      <c r="J46" s="848"/>
      <c r="K46" s="848"/>
      <c r="L46" s="848"/>
      <c r="M46" s="848"/>
      <c r="N46" s="848"/>
      <c r="O46" s="848"/>
      <c r="P46" s="849"/>
      <c r="Q46" s="850">
        <v>11091114</v>
      </c>
      <c r="R46" s="851"/>
      <c r="S46" s="851"/>
      <c r="T46" s="851"/>
      <c r="U46" s="851"/>
      <c r="V46" s="852"/>
      <c r="W46" s="189" t="s">
        <v>4</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90</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91</v>
      </c>
      <c r="C49" s="651" t="s">
        <v>2286</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91</v>
      </c>
      <c r="C50" s="838" t="s">
        <v>2287</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91</v>
      </c>
      <c r="C51" s="651" t="s">
        <v>2288</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2274</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100</v>
      </c>
      <c r="C54" s="879" t="s">
        <v>2269</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93</v>
      </c>
      <c r="C55" s="873"/>
      <c r="D55" s="873"/>
      <c r="E55" s="874"/>
      <c r="F55" s="856" t="s">
        <v>2312</v>
      </c>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94</v>
      </c>
      <c r="C56" s="873"/>
      <c r="D56" s="873"/>
      <c r="E56" s="874"/>
      <c r="F56" s="875" t="s">
        <v>2313</v>
      </c>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166</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2268</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1974</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4</v>
      </c>
      <c r="Z60" s="203" t="s">
        <v>2236</v>
      </c>
      <c r="AA60" s="171"/>
      <c r="AB60" s="129"/>
      <c r="AC60" s="129"/>
      <c r="AD60" s="129"/>
      <c r="AE60" s="129"/>
      <c r="AF60" s="129"/>
      <c r="AG60" s="129" t="s">
        <v>98</v>
      </c>
      <c r="AH60" s="204" t="str">
        <f>IF(T61&lt;T60,"×","")</f>
        <v/>
      </c>
      <c r="AI60" s="129"/>
      <c r="AJ60" s="129"/>
      <c r="AK60" s="129"/>
      <c r="AL60" s="129"/>
      <c r="AM60" s="553" t="s">
        <v>2275</v>
      </c>
      <c r="AN60" s="554"/>
      <c r="AO60" s="554"/>
      <c r="AP60" s="554"/>
      <c r="AQ60" s="554"/>
      <c r="AR60" s="554"/>
      <c r="AS60" s="554"/>
      <c r="AT60" s="554"/>
      <c r="AU60" s="554"/>
      <c r="AV60" s="554"/>
      <c r="AW60" s="554"/>
      <c r="AX60" s="554"/>
      <c r="AY60" s="554"/>
      <c r="AZ60" s="554"/>
      <c r="BA60" s="555"/>
    </row>
    <row r="61" spans="1:53" ht="23.25" customHeight="1" thickBot="1">
      <c r="A61" s="129"/>
      <c r="B61" s="885" t="s">
        <v>1975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4</v>
      </c>
      <c r="Z61" s="129"/>
      <c r="AA61" s="206" t="s">
        <v>18</v>
      </c>
      <c r="AB61" s="864">
        <f>IFERROR(T62/T60*100,0)</f>
        <v>0</v>
      </c>
      <c r="AC61" s="865"/>
      <c r="AD61" s="866"/>
      <c r="AE61" s="207" t="s">
        <v>19</v>
      </c>
      <c r="AF61" s="208" t="s">
        <v>89</v>
      </c>
      <c r="AG61" s="129" t="s">
        <v>98</v>
      </c>
      <c r="AH61" s="163" t="str">
        <f>IF(T60=0,"",(IF(AB61&gt;=200/3,"○","×")))</f>
        <v/>
      </c>
      <c r="AI61" s="209"/>
      <c r="AJ61" s="209"/>
      <c r="AK61" s="209"/>
      <c r="AL61" s="209"/>
      <c r="AM61" s="553" t="s">
        <v>2276</v>
      </c>
      <c r="AN61" s="554"/>
      <c r="AO61" s="554"/>
      <c r="AP61" s="554"/>
      <c r="AQ61" s="554"/>
      <c r="AR61" s="554"/>
      <c r="AS61" s="554"/>
      <c r="AT61" s="554"/>
      <c r="AU61" s="554"/>
      <c r="AV61" s="554"/>
      <c r="AW61" s="554"/>
      <c r="AX61" s="554"/>
      <c r="AY61" s="554"/>
      <c r="AZ61" s="554"/>
      <c r="BA61" s="555"/>
    </row>
    <row r="62" spans="1:53" ht="26.25" customHeight="1" thickBot="1">
      <c r="A62" s="129"/>
      <c r="B62" s="210"/>
      <c r="C62" s="693" t="s">
        <v>1986</v>
      </c>
      <c r="D62" s="694"/>
      <c r="E62" s="694"/>
      <c r="F62" s="694"/>
      <c r="G62" s="694"/>
      <c r="H62" s="694"/>
      <c r="I62" s="694"/>
      <c r="J62" s="694"/>
      <c r="K62" s="694"/>
      <c r="L62" s="694"/>
      <c r="M62" s="694"/>
      <c r="N62" s="694"/>
      <c r="O62" s="694"/>
      <c r="P62" s="694"/>
      <c r="Q62" s="694"/>
      <c r="R62" s="694"/>
      <c r="S62" s="694"/>
      <c r="T62" s="689"/>
      <c r="U62" s="690"/>
      <c r="V62" s="690"/>
      <c r="W62" s="690"/>
      <c r="X62" s="691"/>
      <c r="Y62" s="211" t="s">
        <v>4</v>
      </c>
      <c r="Z62" s="212" t="s">
        <v>2236</v>
      </c>
      <c r="AA62" s="119"/>
      <c r="AB62" s="213"/>
      <c r="AC62" s="214"/>
      <c r="AD62" s="215"/>
      <c r="AE62" s="215"/>
      <c r="AF62" s="208"/>
      <c r="AG62" s="129"/>
      <c r="AH62" s="129"/>
      <c r="AI62" s="209"/>
      <c r="AJ62" s="129"/>
      <c r="AK62" s="209"/>
      <c r="AL62" s="209"/>
      <c r="AQ62" s="375"/>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1987</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172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173</v>
      </c>
      <c r="D66" s="572" t="s">
        <v>176</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175</v>
      </c>
      <c r="F67" s="726"/>
      <c r="G67" s="726"/>
      <c r="H67" s="726"/>
      <c r="I67" s="726"/>
      <c r="J67" s="726"/>
      <c r="K67" s="726"/>
      <c r="L67" s="726"/>
      <c r="M67" s="726"/>
      <c r="N67" s="726"/>
      <c r="O67" s="726"/>
      <c r="P67" s="726"/>
      <c r="Q67" s="726"/>
      <c r="R67" s="726"/>
      <c r="S67" s="726"/>
      <c r="T67" s="726"/>
      <c r="U67" s="726"/>
      <c r="V67" s="726"/>
      <c r="W67" s="726"/>
      <c r="X67" s="726"/>
      <c r="Y67" s="726"/>
      <c r="Z67" s="727"/>
      <c r="AA67" s="130" t="s">
        <v>98</v>
      </c>
      <c r="AB67" s="163" t="str">
        <f>IF('別紙様式3-2（４・５月）'!AF6="継続ベア加算なし","",IF(AM66=TRUE,"○","×"))</f>
        <v>○</v>
      </c>
      <c r="AC67" s="190"/>
      <c r="AD67" s="191"/>
      <c r="AE67" s="191"/>
      <c r="AF67" s="191"/>
      <c r="AG67" s="191"/>
      <c r="AH67" s="191"/>
      <c r="AI67" s="191"/>
      <c r="AJ67" s="191"/>
      <c r="AK67" s="191"/>
      <c r="AL67" s="191"/>
      <c r="AM67" s="559" t="s">
        <v>2278</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174</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173</v>
      </c>
      <c r="D70" s="572" t="s">
        <v>177</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2048</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4</v>
      </c>
      <c r="AA71" s="171"/>
      <c r="AB71" s="225" t="s">
        <v>98</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2047</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4</v>
      </c>
      <c r="AA72" s="129"/>
      <c r="AB72" s="225" t="s">
        <v>165</v>
      </c>
      <c r="AC72" s="566"/>
      <c r="AD72" s="225"/>
      <c r="AE72" s="225"/>
      <c r="AF72" s="225"/>
      <c r="AG72" s="225"/>
      <c r="AH72" s="225"/>
      <c r="AI72" s="209"/>
      <c r="AJ72" s="209"/>
      <c r="AK72" s="209"/>
      <c r="AL72" s="209"/>
      <c r="AM72" s="226"/>
    </row>
    <row r="73" spans="1:82" ht="12.95" customHeight="1" thickBot="1">
      <c r="A73" s="129"/>
      <c r="B73" s="129"/>
      <c r="C73" s="583" t="s">
        <v>96</v>
      </c>
      <c r="D73" s="584"/>
      <c r="E73" s="746" t="s">
        <v>2049</v>
      </c>
      <c r="F73" s="747"/>
      <c r="G73" s="747"/>
      <c r="H73" s="747"/>
      <c r="I73" s="747"/>
      <c r="J73" s="747"/>
      <c r="K73" s="747"/>
      <c r="L73" s="747"/>
      <c r="M73" s="747"/>
      <c r="N73" s="747"/>
      <c r="O73" s="747"/>
      <c r="P73" s="747"/>
      <c r="Q73" s="747"/>
      <c r="R73" s="747"/>
      <c r="S73" s="747"/>
      <c r="T73" s="748"/>
      <c r="U73" s="728"/>
      <c r="V73" s="729"/>
      <c r="W73" s="729"/>
      <c r="X73" s="729"/>
      <c r="Y73" s="730"/>
      <c r="Z73" s="752" t="s">
        <v>4</v>
      </c>
      <c r="AA73" s="129"/>
      <c r="AB73" s="129"/>
      <c r="AC73" s="129"/>
      <c r="AD73" s="208"/>
      <c r="AE73" s="227"/>
      <c r="AF73" s="227"/>
      <c r="AG73" s="208"/>
      <c r="AH73" s="129"/>
      <c r="AI73" s="209"/>
      <c r="AJ73" s="209"/>
      <c r="AK73" s="129"/>
      <c r="AL73" s="209"/>
      <c r="AM73" s="226"/>
    </row>
    <row r="74" spans="1:82" ht="12.95"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98</v>
      </c>
      <c r="AB74" s="704" t="s">
        <v>18</v>
      </c>
      <c r="AC74" s="753">
        <f>IFERROR(U75/U73*100,0)</f>
        <v>0</v>
      </c>
      <c r="AD74" s="754"/>
      <c r="AE74" s="755"/>
      <c r="AF74" s="704" t="s">
        <v>19</v>
      </c>
      <c r="AG74" s="704" t="s">
        <v>89</v>
      </c>
      <c r="AH74" s="705" t="s">
        <v>98</v>
      </c>
      <c r="AI74" s="565" t="str">
        <f>IF(OR('別紙様式3-2（４・５月）'!AF5="",U73=0),"",IF(AND(AC74&gt;=200/3,AC74&lt;=100),"○","×"))</f>
        <v/>
      </c>
      <c r="AJ74" s="209"/>
      <c r="AK74" s="129"/>
      <c r="AL74" s="209"/>
      <c r="AM74" s="569" t="s">
        <v>2253</v>
      </c>
      <c r="AN74" s="570"/>
      <c r="AO74" s="570"/>
      <c r="AP74" s="570"/>
      <c r="AQ74" s="570"/>
      <c r="AR74" s="570"/>
      <c r="AS74" s="570"/>
      <c r="AT74" s="570"/>
      <c r="AU74" s="570"/>
      <c r="AV74" s="570"/>
      <c r="AW74" s="570"/>
      <c r="AX74" s="570"/>
      <c r="AY74" s="570"/>
      <c r="AZ74" s="570"/>
      <c r="BA74" s="571"/>
    </row>
    <row r="75" spans="1:82" ht="12.95" customHeight="1" thickBot="1">
      <c r="A75" s="129"/>
      <c r="B75" s="129"/>
      <c r="C75" s="583"/>
      <c r="D75" s="584"/>
      <c r="E75" s="228"/>
      <c r="F75" s="740" t="s">
        <v>2051</v>
      </c>
      <c r="G75" s="741"/>
      <c r="H75" s="741"/>
      <c r="I75" s="741"/>
      <c r="J75" s="741"/>
      <c r="K75" s="741"/>
      <c r="L75" s="741"/>
      <c r="M75" s="741"/>
      <c r="N75" s="741"/>
      <c r="O75" s="741"/>
      <c r="P75" s="741"/>
      <c r="Q75" s="741"/>
      <c r="R75" s="741"/>
      <c r="S75" s="741"/>
      <c r="T75" s="742"/>
      <c r="U75" s="734"/>
      <c r="V75" s="735"/>
      <c r="W75" s="735"/>
      <c r="X75" s="735"/>
      <c r="Y75" s="736"/>
      <c r="Z75" s="752" t="s">
        <v>4</v>
      </c>
      <c r="AA75" s="129" t="s">
        <v>98</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5"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5" customHeight="1" thickBot="1">
      <c r="A77" s="129"/>
      <c r="B77" s="129"/>
      <c r="C77" s="759" t="s">
        <v>2050</v>
      </c>
      <c r="D77" s="760"/>
      <c r="E77" s="746" t="s">
        <v>2252</v>
      </c>
      <c r="F77" s="747"/>
      <c r="G77" s="747"/>
      <c r="H77" s="747"/>
      <c r="I77" s="747"/>
      <c r="J77" s="747"/>
      <c r="K77" s="747"/>
      <c r="L77" s="747"/>
      <c r="M77" s="747"/>
      <c r="N77" s="747"/>
      <c r="O77" s="747"/>
      <c r="P77" s="747"/>
      <c r="Q77" s="747"/>
      <c r="R77" s="747"/>
      <c r="S77" s="747"/>
      <c r="T77" s="748"/>
      <c r="U77" s="728"/>
      <c r="V77" s="729"/>
      <c r="W77" s="729"/>
      <c r="X77" s="729"/>
      <c r="Y77" s="730"/>
      <c r="Z77" s="752" t="s">
        <v>4</v>
      </c>
      <c r="AA77" s="129"/>
      <c r="AB77" s="129"/>
      <c r="AC77" s="129"/>
      <c r="AD77" s="208"/>
      <c r="AE77" s="227"/>
      <c r="AF77" s="227"/>
      <c r="AG77" s="208"/>
      <c r="AH77" s="129"/>
      <c r="AI77" s="129"/>
      <c r="AJ77" s="209"/>
      <c r="AK77" s="209"/>
      <c r="AL77" s="209"/>
      <c r="AM77" s="226"/>
    </row>
    <row r="78" spans="1:82" ht="12.95"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98</v>
      </c>
      <c r="AB78" s="704" t="s">
        <v>18</v>
      </c>
      <c r="AC78" s="753">
        <f>IFERROR(U79/U77*100,0)</f>
        <v>0</v>
      </c>
      <c r="AD78" s="754"/>
      <c r="AE78" s="755"/>
      <c r="AF78" s="704" t="s">
        <v>19</v>
      </c>
      <c r="AG78" s="704" t="s">
        <v>89</v>
      </c>
      <c r="AH78" s="705" t="s">
        <v>98</v>
      </c>
      <c r="AI78" s="565" t="str">
        <f>IF(OR('別紙様式3-2（４・５月）'!AF5="",U77=0),"",IF(AND(AC78&gt;=200/3,AC78&lt;=100),"○","×"))</f>
        <v/>
      </c>
      <c r="AJ78" s="209"/>
      <c r="AK78" s="209"/>
      <c r="AL78" s="209"/>
      <c r="AM78" s="569" t="s">
        <v>2254</v>
      </c>
      <c r="AN78" s="570"/>
      <c r="AO78" s="570"/>
      <c r="AP78" s="570"/>
      <c r="AQ78" s="570"/>
      <c r="AR78" s="570"/>
      <c r="AS78" s="570"/>
      <c r="AT78" s="570"/>
      <c r="AU78" s="570"/>
      <c r="AV78" s="570"/>
      <c r="AW78" s="570"/>
      <c r="AX78" s="570"/>
      <c r="AY78" s="570"/>
      <c r="AZ78" s="570"/>
      <c r="BA78" s="571"/>
    </row>
    <row r="79" spans="1:82" ht="12.95" customHeight="1" thickBot="1">
      <c r="A79" s="129"/>
      <c r="B79" s="129"/>
      <c r="C79" s="761"/>
      <c r="D79" s="584"/>
      <c r="E79" s="228"/>
      <c r="F79" s="740" t="s">
        <v>2051</v>
      </c>
      <c r="G79" s="741"/>
      <c r="H79" s="741"/>
      <c r="I79" s="741"/>
      <c r="J79" s="741"/>
      <c r="K79" s="741"/>
      <c r="L79" s="741"/>
      <c r="M79" s="741"/>
      <c r="N79" s="741"/>
      <c r="O79" s="741"/>
      <c r="P79" s="741"/>
      <c r="Q79" s="741"/>
      <c r="R79" s="741"/>
      <c r="S79" s="741"/>
      <c r="T79" s="742"/>
      <c r="U79" s="734"/>
      <c r="V79" s="735"/>
      <c r="W79" s="735"/>
      <c r="X79" s="735"/>
      <c r="Y79" s="736"/>
      <c r="Z79" s="752" t="s">
        <v>4</v>
      </c>
      <c r="AA79" s="129" t="s">
        <v>98</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5"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2027</v>
      </c>
      <c r="C82" s="145"/>
      <c r="D82" s="145"/>
      <c r="E82" s="145"/>
      <c r="F82" s="145"/>
      <c r="G82" s="145"/>
      <c r="H82" s="145"/>
      <c r="I82" s="145"/>
      <c r="J82" s="145"/>
      <c r="K82" s="145"/>
      <c r="L82" s="145"/>
      <c r="M82" s="699"/>
      <c r="N82" s="700"/>
      <c r="O82" s="722" t="s">
        <v>2028</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1949</v>
      </c>
      <c r="C84" s="146"/>
      <c r="D84" s="146"/>
      <c r="E84" s="146"/>
      <c r="F84" s="146"/>
      <c r="G84" s="146"/>
      <c r="H84" s="146"/>
      <c r="I84" s="146"/>
      <c r="J84" s="146"/>
      <c r="K84" s="146"/>
      <c r="L84" s="146"/>
      <c r="M84" s="146"/>
      <c r="N84" s="146"/>
      <c r="O84" s="146"/>
      <c r="P84" s="146"/>
      <c r="Q84" s="146"/>
      <c r="R84" s="146"/>
      <c r="S84" s="235" t="s">
        <v>173</v>
      </c>
      <c r="T84" s="236" t="s">
        <v>1995</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該当</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1950</v>
      </c>
      <c r="C86" s="238"/>
      <c r="D86" s="238"/>
      <c r="E86" s="238"/>
      <c r="F86" s="238"/>
      <c r="G86" s="238"/>
      <c r="H86" s="238"/>
      <c r="I86" s="238"/>
      <c r="J86" s="238"/>
      <c r="K86" s="238"/>
      <c r="L86" s="238"/>
      <c r="M86" s="238"/>
      <c r="N86" s="238"/>
      <c r="O86" s="238"/>
      <c r="P86" s="238"/>
      <c r="Q86" s="238"/>
      <c r="R86" s="238"/>
      <c r="S86" s="235" t="s">
        <v>173</v>
      </c>
      <c r="T86" s="236" t="s">
        <v>1994</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1951</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1952</v>
      </c>
      <c r="F89" s="634"/>
      <c r="G89" s="634"/>
      <c r="H89" s="634"/>
      <c r="I89" s="634"/>
      <c r="J89" s="634"/>
      <c r="K89" s="634"/>
      <c r="L89" s="634"/>
      <c r="M89" s="634"/>
      <c r="N89" s="634"/>
      <c r="O89" s="634"/>
      <c r="P89" s="634"/>
      <c r="Q89" s="634"/>
      <c r="R89" s="635"/>
      <c r="S89" s="240" t="s">
        <v>98</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1953</v>
      </c>
      <c r="D90" s="244" t="s">
        <v>1954</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1955</v>
      </c>
      <c r="D91" s="248" t="s">
        <v>1956</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1957</v>
      </c>
      <c r="D92" s="254" t="s">
        <v>1958</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1959</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1960</v>
      </c>
      <c r="F95" s="634"/>
      <c r="G95" s="634"/>
      <c r="H95" s="634"/>
      <c r="I95" s="634"/>
      <c r="J95" s="634"/>
      <c r="K95" s="634"/>
      <c r="L95" s="634"/>
      <c r="M95" s="634"/>
      <c r="N95" s="634"/>
      <c r="O95" s="634"/>
      <c r="P95" s="634"/>
      <c r="Q95" s="634"/>
      <c r="R95" s="635"/>
      <c r="S95" s="240" t="s">
        <v>98</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1953</v>
      </c>
      <c r="D96" s="764" t="s">
        <v>1961</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1962</v>
      </c>
      <c r="E97" s="598"/>
      <c r="F97" s="598"/>
      <c r="G97" s="598"/>
      <c r="H97" s="695"/>
      <c r="I97" s="697" t="s">
        <v>16</v>
      </c>
      <c r="J97" s="706" t="s">
        <v>1963</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2255</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17</v>
      </c>
      <c r="J99" s="266" t="s">
        <v>1964</v>
      </c>
      <c r="K99" s="267"/>
      <c r="L99" s="267"/>
      <c r="M99" s="267"/>
      <c r="N99" s="267"/>
      <c r="O99" s="267"/>
      <c r="P99" s="267"/>
      <c r="Q99" s="267"/>
      <c r="R99" s="267"/>
      <c r="S99" s="716" t="s">
        <v>1965</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2255</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1955</v>
      </c>
      <c r="D101" s="254" t="s">
        <v>1966</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2029</v>
      </c>
      <c r="C103" s="145"/>
      <c r="D103" s="145"/>
      <c r="E103" s="145"/>
      <c r="F103" s="145"/>
      <c r="G103" s="145"/>
      <c r="H103" s="145"/>
      <c r="I103" s="145"/>
      <c r="J103" s="145"/>
      <c r="K103" s="145"/>
      <c r="L103" s="145"/>
      <c r="M103" s="699"/>
      <c r="N103" s="700"/>
      <c r="O103" s="724" t="s">
        <v>2028</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2030</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1967</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699"/>
      <c r="C107" s="700"/>
      <c r="D107" s="701" t="s">
        <v>1960</v>
      </c>
      <c r="E107" s="701"/>
      <c r="F107" s="701"/>
      <c r="G107" s="701"/>
      <c r="H107" s="701"/>
      <c r="I107" s="701"/>
      <c r="J107" s="701"/>
      <c r="K107" s="701"/>
      <c r="L107" s="701"/>
      <c r="M107" s="701"/>
      <c r="N107" s="701"/>
      <c r="O107" s="701"/>
      <c r="P107" s="701"/>
      <c r="Q107" s="702"/>
      <c r="R107" s="278" t="s">
        <v>98</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1953</v>
      </c>
      <c r="C108" s="591" t="s">
        <v>1968</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1969</v>
      </c>
      <c r="D109" s="598"/>
      <c r="E109" s="598"/>
      <c r="F109" s="598"/>
      <c r="G109" s="281"/>
      <c r="H109" s="282" t="s">
        <v>16</v>
      </c>
      <c r="I109" s="603" t="s">
        <v>1970</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17</v>
      </c>
      <c r="I110" s="606" t="s">
        <v>1971</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1972</v>
      </c>
      <c r="I111" s="609" t="s">
        <v>1973</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1955</v>
      </c>
      <c r="C112" s="630" t="s">
        <v>1966</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49" t="s">
        <v>2040</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2031</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167</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2000</v>
      </c>
      <c r="C117" s="634"/>
      <c r="D117" s="634"/>
      <c r="E117" s="634"/>
      <c r="F117" s="634"/>
      <c r="G117" s="634"/>
      <c r="H117" s="634"/>
      <c r="I117" s="634"/>
      <c r="J117" s="634"/>
      <c r="K117" s="634"/>
      <c r="L117" s="634"/>
      <c r="M117" s="634"/>
      <c r="N117" s="634"/>
      <c r="O117" s="634"/>
      <c r="P117" s="634"/>
      <c r="Q117" s="635"/>
      <c r="R117" s="172" t="s">
        <v>173</v>
      </c>
      <c r="S117" s="289" t="str">
        <f>'別紙様式3-2（４・５月）'!W8</f>
        <v>×</v>
      </c>
      <c r="T117" s="589" t="s">
        <v>2003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v>
      </c>
      <c r="AY117" s="140"/>
    </row>
    <row r="118" spans="1:53" ht="27.75" customHeight="1" thickBot="1">
      <c r="A118" s="129"/>
      <c r="B118" s="585" t="s">
        <v>2053</v>
      </c>
      <c r="C118" s="586"/>
      <c r="D118" s="586"/>
      <c r="E118" s="586"/>
      <c r="F118" s="586"/>
      <c r="G118" s="586"/>
      <c r="H118" s="586"/>
      <c r="I118" s="586"/>
      <c r="J118" s="586"/>
      <c r="K118" s="586"/>
      <c r="L118" s="586"/>
      <c r="M118" s="586"/>
      <c r="N118" s="586"/>
      <c r="O118" s="586"/>
      <c r="P118" s="586"/>
      <c r="Q118" s="587"/>
      <c r="R118" s="172" t="s">
        <v>173</v>
      </c>
      <c r="S118" s="291" t="str">
        <f>'別紙様式3-3（６月以降分）'!Z5</f>
        <v>×</v>
      </c>
      <c r="T118" s="588" t="s">
        <v>2237</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2238</v>
      </c>
      <c r="C119" s="586"/>
      <c r="D119" s="586"/>
      <c r="E119" s="586"/>
      <c r="F119" s="586"/>
      <c r="G119" s="586"/>
      <c r="H119" s="586"/>
      <c r="I119" s="586"/>
      <c r="J119" s="586"/>
      <c r="K119" s="586"/>
      <c r="L119" s="586"/>
      <c r="M119" s="586"/>
      <c r="N119" s="586"/>
      <c r="O119" s="586"/>
      <c r="P119" s="586"/>
      <c r="Q119" s="587"/>
      <c r="R119" s="172" t="s">
        <v>173</v>
      </c>
      <c r="S119" s="289" t="str">
        <f>'別紙様式3-3（６月以降分）'!Z7</f>
        <v>○</v>
      </c>
      <c r="T119" s="588" t="s">
        <v>2237</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2001</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v>
      </c>
      <c r="AL121" s="129"/>
      <c r="AM121" s="553" t="s">
        <v>2279</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2004</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168</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1</v>
      </c>
      <c r="AN123" s="217"/>
      <c r="AO123" s="299"/>
      <c r="AP123" s="299"/>
      <c r="AQ123" s="299"/>
      <c r="AR123" s="299"/>
      <c r="AS123" s="300"/>
      <c r="AY123" s="139"/>
    </row>
    <row r="124" spans="1:53" s="134" customFormat="1" ht="16.5" customHeight="1">
      <c r="A124" s="133"/>
      <c r="B124" s="301"/>
      <c r="C124" s="304"/>
      <c r="D124" s="146" t="s">
        <v>169</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170</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1</v>
      </c>
      <c r="AN125" s="299"/>
      <c r="AO125" s="299"/>
      <c r="AP125" s="300"/>
      <c r="AR125" s="139"/>
    </row>
    <row r="126" spans="1:53" s="134" customFormat="1" ht="18" customHeight="1" thickBot="1">
      <c r="A126" s="133"/>
      <c r="B126" s="307"/>
      <c r="C126" s="308"/>
      <c r="D126" s="309" t="s">
        <v>171</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19</v>
      </c>
      <c r="AL126" s="133"/>
      <c r="AM126" s="127" t="b">
        <v>0</v>
      </c>
      <c r="AN126" s="556" t="s">
        <v>2277</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1996</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2058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
      </c>
      <c r="AJ129" s="628"/>
      <c r="AK129" s="629"/>
      <c r="AL129" s="129"/>
      <c r="AT129" s="140"/>
      <c r="AU129" s="140"/>
      <c r="AV129" s="140"/>
      <c r="AW129" s="140"/>
      <c r="AX129" s="140"/>
    </row>
    <row r="130" spans="1:54" ht="27" customHeight="1">
      <c r="A130" s="129"/>
      <c r="B130" s="316" t="s">
        <v>173</v>
      </c>
      <c r="C130" s="621" t="s">
        <v>2005</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2059</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該当</v>
      </c>
      <c r="AJ132" s="628"/>
      <c r="AK132" s="629"/>
      <c r="AL132" s="129"/>
      <c r="AT132" s="140"/>
      <c r="AU132" s="140"/>
      <c r="AV132" s="140"/>
      <c r="AW132" s="140"/>
      <c r="AX132" s="140"/>
    </row>
    <row r="133" spans="1:54" ht="38.25" customHeight="1">
      <c r="A133" s="129"/>
      <c r="B133" s="224" t="s">
        <v>173</v>
      </c>
      <c r="C133" s="651" t="s">
        <v>2060</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85</v>
      </c>
      <c r="C135" s="653"/>
      <c r="D135" s="653"/>
      <c r="E135" s="654"/>
      <c r="F135" s="895" t="s">
        <v>54</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52" t="s">
        <v>2257</v>
      </c>
      <c r="AN135" s="553" t="s">
        <v>2256</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55</v>
      </c>
      <c r="C136" s="592"/>
      <c r="D136" s="592"/>
      <c r="E136" s="640"/>
      <c r="F136" s="281"/>
      <c r="G136" s="897" t="s">
        <v>56</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57</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2258</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58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1</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59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1</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60</v>
      </c>
      <c r="C140" s="592"/>
      <c r="D140" s="592"/>
      <c r="E140" s="640"/>
      <c r="F140" s="325"/>
      <c r="G140" s="655" t="s">
        <v>61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62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2258</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63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64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65</v>
      </c>
      <c r="C144" s="592"/>
      <c r="D144" s="592"/>
      <c r="E144" s="640"/>
      <c r="F144" s="328"/>
      <c r="G144" s="638" t="s">
        <v>66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1</v>
      </c>
    </row>
    <row r="145" spans="1:54" s="134" customFormat="1" ht="22.5" customHeight="1">
      <c r="A145" s="133"/>
      <c r="B145" s="641"/>
      <c r="C145" s="593"/>
      <c r="D145" s="593"/>
      <c r="E145" s="642"/>
      <c r="F145" s="322"/>
      <c r="G145" s="637" t="s">
        <v>67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1</v>
      </c>
      <c r="AN145" s="569" t="s">
        <v>2258</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68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1</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t="b">
        <v>0</v>
      </c>
      <c r="G147" s="646" t="s">
        <v>69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1</v>
      </c>
    </row>
    <row r="148" spans="1:54" s="134" customFormat="1" ht="22.5" customHeight="1" thickBot="1">
      <c r="A148" s="133"/>
      <c r="B148" s="639" t="s">
        <v>70</v>
      </c>
      <c r="C148" s="592"/>
      <c r="D148" s="592"/>
      <c r="E148" s="640"/>
      <c r="F148" s="325"/>
      <c r="G148" s="655" t="s">
        <v>71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1</v>
      </c>
    </row>
    <row r="149" spans="1:54" s="134" customFormat="1" ht="15" customHeight="1">
      <c r="A149" s="133"/>
      <c r="B149" s="641"/>
      <c r="C149" s="593"/>
      <c r="D149" s="593"/>
      <c r="E149" s="642"/>
      <c r="F149" s="322"/>
      <c r="G149" s="637" t="s">
        <v>72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1</v>
      </c>
      <c r="AN149" s="569" t="s">
        <v>2258</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73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1</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74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1</v>
      </c>
    </row>
    <row r="152" spans="1:54" s="134" customFormat="1" ht="13.5" customHeight="1" thickBot="1">
      <c r="A152" s="133"/>
      <c r="B152" s="639" t="s">
        <v>75</v>
      </c>
      <c r="C152" s="592"/>
      <c r="D152" s="592"/>
      <c r="E152" s="640"/>
      <c r="F152" s="328"/>
      <c r="G152" s="655" t="s">
        <v>76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1</v>
      </c>
    </row>
    <row r="153" spans="1:54" s="134" customFormat="1" ht="21" customHeight="1">
      <c r="A153" s="133"/>
      <c r="B153" s="641"/>
      <c r="C153" s="593"/>
      <c r="D153" s="593"/>
      <c r="E153" s="642"/>
      <c r="F153" s="322"/>
      <c r="G153" s="637" t="s">
        <v>77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2258</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78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79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1</v>
      </c>
    </row>
    <row r="156" spans="1:54" s="134" customFormat="1" ht="13.5" customHeight="1" thickBot="1">
      <c r="A156" s="133"/>
      <c r="B156" s="639" t="s">
        <v>80</v>
      </c>
      <c r="C156" s="592"/>
      <c r="D156" s="592"/>
      <c r="E156" s="640"/>
      <c r="F156" s="328"/>
      <c r="G156" s="655" t="s">
        <v>81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1</v>
      </c>
      <c r="AN156"/>
      <c r="AO156"/>
    </row>
    <row r="157" spans="1:54" s="134" customFormat="1" ht="13.5" customHeight="1">
      <c r="A157" s="133"/>
      <c r="B157" s="641"/>
      <c r="C157" s="593"/>
      <c r="D157" s="593"/>
      <c r="E157" s="642"/>
      <c r="F157" s="322"/>
      <c r="G157" s="637" t="s">
        <v>82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1</v>
      </c>
      <c r="AN157" s="569" t="s">
        <v>2258</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83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84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2259</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20</v>
      </c>
      <c r="C164" s="171" t="s">
        <v>23</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20</v>
      </c>
      <c r="C165" s="621" t="s">
        <v>2260</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53</v>
      </c>
      <c r="C168" s="684" t="s">
        <v>2234</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15</v>
      </c>
      <c r="D170" s="352"/>
      <c r="E170" s="678">
        <v>7</v>
      </c>
      <c r="F170" s="679"/>
      <c r="G170" s="352" t="s">
        <v>2</v>
      </c>
      <c r="H170" s="678">
        <v>6</v>
      </c>
      <c r="I170" s="679"/>
      <c r="J170" s="352" t="s">
        <v>3</v>
      </c>
      <c r="K170" s="678">
        <v>17</v>
      </c>
      <c r="L170" s="679"/>
      <c r="M170" s="352" t="s">
        <v>5</v>
      </c>
      <c r="N170" s="349"/>
      <c r="O170" s="680" t="s">
        <v>28</v>
      </c>
      <c r="P170" s="680"/>
      <c r="Q170" s="680"/>
      <c r="R170" s="671" t="str">
        <f>IF(H7="","",H7)</f>
        <v>社会福祉法人サンシティあい</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97</v>
      </c>
      <c r="P171" s="687"/>
      <c r="Q171" s="687"/>
      <c r="R171" s="688" t="s">
        <v>38</v>
      </c>
      <c r="S171" s="688"/>
      <c r="T171" s="677" t="s">
        <v>2310</v>
      </c>
      <c r="U171" s="677"/>
      <c r="V171" s="677"/>
      <c r="W171" s="677"/>
      <c r="X171" s="677"/>
      <c r="Y171" s="676" t="s">
        <v>39</v>
      </c>
      <c r="Z171" s="676"/>
      <c r="AA171" s="677" t="s">
        <v>2311</v>
      </c>
      <c r="AB171" s="677"/>
      <c r="AC171" s="677"/>
      <c r="AD171" s="677"/>
      <c r="AE171" s="677"/>
      <c r="AF171" s="677"/>
      <c r="AG171" s="677"/>
      <c r="AH171" s="677"/>
      <c r="AI171" s="677"/>
      <c r="AJ171" s="356"/>
      <c r="AK171" s="357"/>
      <c r="AL171" s="350"/>
    </row>
    <row r="172" spans="1:53" ht="7.5" customHeight="1" thickBot="1">
      <c r="A172" s="129"/>
      <c r="B172" s="358"/>
      <c r="C172" s="359"/>
      <c r="D172" s="360"/>
      <c r="E172" s="360"/>
      <c r="F172" s="360"/>
      <c r="G172" s="360"/>
      <c r="H172" s="360"/>
      <c r="I172" s="360"/>
      <c r="J172" s="360"/>
      <c r="K172" s="360"/>
      <c r="L172" s="360"/>
      <c r="M172" s="360"/>
      <c r="N172" s="360"/>
      <c r="O172" s="360"/>
      <c r="P172" s="360"/>
      <c r="Q172" s="360"/>
      <c r="R172" s="360"/>
      <c r="S172" s="360"/>
      <c r="T172" s="360"/>
      <c r="U172" s="360"/>
      <c r="V172" s="360"/>
      <c r="W172" s="360"/>
      <c r="X172" s="360"/>
      <c r="Y172" s="360"/>
      <c r="Z172" s="360"/>
      <c r="AA172" s="360"/>
      <c r="AB172" s="360"/>
      <c r="AC172" s="360"/>
      <c r="AD172" s="360"/>
      <c r="AE172" s="360"/>
      <c r="AF172" s="360"/>
      <c r="AG172" s="360"/>
      <c r="AH172" s="360"/>
      <c r="AI172" s="360"/>
      <c r="AJ172" s="360"/>
      <c r="AK172" s="361"/>
      <c r="AL172" s="460" t="s">
        <v>105</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62" t="s">
        <v>104</v>
      </c>
      <c r="C174" s="363"/>
      <c r="D174" s="133"/>
      <c r="E174" s="133"/>
      <c r="F174" s="132" t="s">
        <v>106</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91</v>
      </c>
      <c r="C175" s="190" t="s">
        <v>2007</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20</v>
      </c>
      <c r="C176" s="190" t="s">
        <v>2006</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3"/>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2008</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108</v>
      </c>
      <c r="C179" s="658" t="s">
        <v>2012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4" t="str">
        <f>Y21</f>
        <v>○</v>
      </c>
      <c r="AL179" s="129"/>
    </row>
    <row r="180" spans="1:39">
      <c r="A180" s="129"/>
      <c r="B180" s="668"/>
      <c r="C180" s="681" t="s">
        <v>2225</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4" t="str">
        <f>IF(Y25="○","○",IF(AA25="○","○",""))</f>
        <v>○</v>
      </c>
      <c r="AL180" s="129"/>
    </row>
    <row r="181" spans="1:39">
      <c r="A181" s="129"/>
      <c r="B181" s="365" t="s">
        <v>107</v>
      </c>
      <c r="C181" s="661" t="s">
        <v>2013</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4"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2009</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6" t="s">
        <v>108</v>
      </c>
      <c r="C184" s="658" t="s">
        <v>2014</v>
      </c>
      <c r="D184" s="659"/>
      <c r="E184" s="659"/>
      <c r="F184" s="659"/>
      <c r="G184" s="659"/>
      <c r="H184" s="659"/>
      <c r="I184" s="867"/>
      <c r="J184" s="672" t="s">
        <v>2023</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4" t="str">
        <f>AH61</f>
        <v/>
      </c>
      <c r="AL184" s="129"/>
    </row>
    <row r="185" spans="1:39" ht="27.75" customHeight="1">
      <c r="A185" s="129"/>
      <c r="B185" s="636" t="s">
        <v>107</v>
      </c>
      <c r="C185" s="672" t="s">
        <v>2015</v>
      </c>
      <c r="D185" s="672"/>
      <c r="E185" s="672"/>
      <c r="F185" s="672"/>
      <c r="G185" s="672"/>
      <c r="H185" s="672"/>
      <c r="I185" s="672"/>
      <c r="J185" s="674" t="s">
        <v>2016</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4" t="str">
        <f>AB67</f>
        <v>○</v>
      </c>
      <c r="AL185" s="129"/>
    </row>
    <row r="186" spans="1:39" ht="27" customHeight="1">
      <c r="A186" s="129"/>
      <c r="B186" s="636"/>
      <c r="C186" s="672"/>
      <c r="D186" s="672"/>
      <c r="E186" s="672"/>
      <c r="F186" s="672"/>
      <c r="G186" s="672"/>
      <c r="H186" s="672"/>
      <c r="I186" s="672"/>
      <c r="J186" s="674" t="s">
        <v>2024</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4" t="str">
        <f>AC71</f>
        <v>○</v>
      </c>
      <c r="AL186" s="129"/>
    </row>
    <row r="187" spans="1:39">
      <c r="A187" s="129"/>
      <c r="B187" s="636"/>
      <c r="C187" s="672"/>
      <c r="D187" s="672"/>
      <c r="E187" s="672"/>
      <c r="F187" s="672"/>
      <c r="G187" s="672"/>
      <c r="H187" s="672"/>
      <c r="I187" s="672"/>
      <c r="J187" s="672" t="s">
        <v>2025</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4" t="str">
        <f>AI74</f>
        <v/>
      </c>
      <c r="AL187" s="129"/>
    </row>
    <row r="188" spans="1:39">
      <c r="A188" s="129"/>
      <c r="B188" s="636"/>
      <c r="C188" s="672"/>
      <c r="D188" s="672"/>
      <c r="E188" s="672"/>
      <c r="F188" s="672"/>
      <c r="G188" s="672"/>
      <c r="H188" s="672"/>
      <c r="I188" s="672"/>
      <c r="J188" s="674" t="s">
        <v>2026</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4" t="str">
        <f>AI78</f>
        <v/>
      </c>
      <c r="AL188" s="129"/>
    </row>
    <row r="189" spans="1:39" ht="25.5" customHeight="1">
      <c r="A189" s="129"/>
      <c r="B189" s="636" t="s">
        <v>2036</v>
      </c>
      <c r="C189" s="623" t="s">
        <v>2018</v>
      </c>
      <c r="D189" s="623"/>
      <c r="E189" s="623"/>
      <c r="F189" s="623"/>
      <c r="G189" s="623"/>
      <c r="H189" s="623"/>
      <c r="I189" s="623"/>
      <c r="J189" s="624" t="s">
        <v>2034</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4" t="str">
        <f>IF(AM82=TRUE,"",IF(AI84="該当",IF(AND(T89="○",T95="○"),"○","×"),""))</f>
        <v/>
      </c>
      <c r="AL189" s="129"/>
      <c r="AM189" s="292"/>
    </row>
    <row r="190" spans="1:39" ht="25.5" customHeight="1">
      <c r="A190" s="129"/>
      <c r="B190" s="636"/>
      <c r="C190" s="623"/>
      <c r="D190" s="623"/>
      <c r="E190" s="623"/>
      <c r="F190" s="623"/>
      <c r="G190" s="623"/>
      <c r="H190" s="623"/>
      <c r="I190" s="623"/>
      <c r="J190" s="624" t="s">
        <v>2035</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4" t="str">
        <f>IF(AM82=TRUE,"",IF(AI86="該当",IF(OR(T89="○",T95="○"),"○","×"),""))</f>
        <v/>
      </c>
      <c r="AL190" s="129"/>
    </row>
    <row r="191" spans="1:39" ht="15" customHeight="1">
      <c r="A191" s="129"/>
      <c r="B191" s="367" t="s">
        <v>2017</v>
      </c>
      <c r="C191" s="623" t="s">
        <v>2019</v>
      </c>
      <c r="D191" s="623"/>
      <c r="E191" s="623"/>
      <c r="F191" s="623"/>
      <c r="G191" s="623"/>
      <c r="H191" s="623"/>
      <c r="I191" s="623"/>
      <c r="J191" s="624" t="s">
        <v>2032</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4" t="str">
        <f>S107</f>
        <v/>
      </c>
      <c r="AL191" s="129"/>
    </row>
    <row r="192" spans="1:39" ht="37.5" customHeight="1">
      <c r="A192" s="129"/>
      <c r="B192" s="367" t="s">
        <v>2037</v>
      </c>
      <c r="C192" s="623" t="s">
        <v>2020</v>
      </c>
      <c r="D192" s="623"/>
      <c r="E192" s="623"/>
      <c r="F192" s="623"/>
      <c r="G192" s="623"/>
      <c r="H192" s="623"/>
      <c r="I192" s="623"/>
      <c r="J192" s="624" t="s">
        <v>2033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4" t="str">
        <f>IF(OR(AND(S117&lt;&gt;"×",S118&lt;&gt;"×",S119&lt;&gt;"×"),AK121="○"),"○","×")</f>
        <v>○</v>
      </c>
      <c r="AL192" s="129"/>
    </row>
    <row r="193" spans="1:38">
      <c r="A193" s="129"/>
      <c r="B193" s="368" t="s">
        <v>2038</v>
      </c>
      <c r="C193" s="669" t="s">
        <v>2021</v>
      </c>
      <c r="D193" s="669"/>
      <c r="E193" s="669"/>
      <c r="F193" s="669"/>
      <c r="G193" s="669"/>
      <c r="H193" s="669"/>
      <c r="I193" s="669"/>
      <c r="J193" s="669" t="s">
        <v>2022</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9"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70"/>
      <c r="C195" s="370"/>
      <c r="D195" s="370"/>
      <c r="E195" s="370"/>
      <c r="F195" s="370"/>
      <c r="G195" s="370"/>
      <c r="H195" s="370"/>
      <c r="I195" s="370"/>
      <c r="J195" s="370"/>
      <c r="K195" s="370"/>
      <c r="L195" s="370"/>
      <c r="M195" s="370"/>
      <c r="N195" s="370"/>
      <c r="O195" s="370"/>
      <c r="P195" s="370"/>
      <c r="Q195" s="370"/>
      <c r="R195" s="370"/>
      <c r="S195" s="370"/>
      <c r="T195" s="370"/>
      <c r="U195" s="370"/>
      <c r="V195" s="370"/>
      <c r="W195" s="370"/>
      <c r="X195" s="370"/>
      <c r="Y195" s="370"/>
      <c r="Z195" s="370"/>
      <c r="AA195" s="370"/>
      <c r="AB195" s="370"/>
      <c r="AC195" s="370"/>
      <c r="AD195" s="370"/>
      <c r="AE195" s="370"/>
      <c r="AF195" s="370"/>
      <c r="AG195" s="370"/>
      <c r="AH195" s="370"/>
      <c r="AI195" s="370"/>
      <c r="AJ195" s="370"/>
      <c r="AK195" s="370"/>
    </row>
    <row r="196" spans="1:38">
      <c r="B196" s="370"/>
      <c r="C196" s="370"/>
      <c r="D196" s="370"/>
      <c r="E196" s="370"/>
      <c r="F196" s="370"/>
      <c r="G196" s="370"/>
      <c r="H196" s="370"/>
      <c r="I196" s="370"/>
      <c r="J196" s="370"/>
      <c r="K196" s="370"/>
      <c r="L196" s="370"/>
      <c r="M196" s="370"/>
      <c r="N196" s="370"/>
      <c r="O196" s="370"/>
      <c r="P196" s="370"/>
      <c r="Q196" s="370"/>
      <c r="R196" s="370"/>
      <c r="S196" s="370"/>
      <c r="T196" s="370"/>
      <c r="U196" s="370"/>
      <c r="V196" s="370"/>
      <c r="W196" s="370"/>
      <c r="X196" s="370"/>
      <c r="Y196" s="370"/>
      <c r="Z196" s="370"/>
      <c r="AA196" s="370"/>
      <c r="AB196" s="370"/>
      <c r="AC196" s="370"/>
      <c r="AD196" s="370"/>
      <c r="AE196" s="370"/>
      <c r="AF196" s="370"/>
      <c r="AG196" s="370"/>
      <c r="AH196" s="370"/>
      <c r="AI196" s="370"/>
      <c r="AJ196" s="370"/>
      <c r="AK196" s="370"/>
    </row>
    <row r="197" spans="1:38">
      <c r="B197" s="370"/>
      <c r="C197" s="370"/>
      <c r="D197" s="370"/>
      <c r="E197" s="370"/>
      <c r="F197" s="370"/>
      <c r="G197" s="370"/>
      <c r="H197" s="370"/>
      <c r="I197" s="370"/>
      <c r="J197" s="370"/>
      <c r="K197" s="370"/>
      <c r="L197" s="370"/>
      <c r="M197" s="370"/>
      <c r="N197" s="370"/>
      <c r="O197" s="370"/>
      <c r="P197" s="370"/>
      <c r="Q197" s="370"/>
      <c r="R197" s="370"/>
      <c r="S197" s="370"/>
      <c r="T197" s="370"/>
      <c r="U197" s="370"/>
      <c r="V197" s="370"/>
      <c r="W197" s="370"/>
      <c r="X197" s="370"/>
      <c r="Y197" s="370"/>
      <c r="Z197" s="370"/>
      <c r="AA197" s="370"/>
      <c r="AB197" s="370"/>
      <c r="AC197" s="370"/>
      <c r="AD197" s="370"/>
      <c r="AE197" s="370"/>
      <c r="AF197" s="370"/>
      <c r="AG197" s="370"/>
      <c r="AH197" s="370"/>
      <c r="AI197" s="370"/>
      <c r="AJ197" s="370"/>
      <c r="AK197" s="370"/>
    </row>
    <row r="198" spans="1:38">
      <c r="B198" s="370"/>
      <c r="C198" s="370"/>
      <c r="D198" s="370"/>
      <c r="E198" s="370"/>
      <c r="F198" s="370"/>
      <c r="G198" s="370"/>
      <c r="H198" s="370"/>
      <c r="I198" s="370"/>
      <c r="J198" s="370"/>
      <c r="K198" s="370"/>
      <c r="L198" s="370"/>
      <c r="M198" s="370"/>
      <c r="N198" s="370"/>
      <c r="O198" s="370"/>
      <c r="P198" s="370"/>
      <c r="Q198" s="370"/>
      <c r="R198" s="370"/>
      <c r="S198" s="370"/>
      <c r="T198" s="370"/>
      <c r="U198" s="370"/>
      <c r="V198" s="370"/>
      <c r="W198" s="370"/>
      <c r="X198" s="370"/>
      <c r="Y198" s="370"/>
      <c r="Z198" s="370"/>
      <c r="AA198" s="370"/>
      <c r="AB198" s="370"/>
      <c r="AC198" s="370"/>
      <c r="AD198" s="370"/>
      <c r="AE198" s="370"/>
      <c r="AF198" s="370"/>
      <c r="AG198" s="370"/>
      <c r="AH198" s="370"/>
      <c r="AI198" s="370"/>
      <c r="AJ198" s="370"/>
      <c r="AK198" s="370"/>
    </row>
    <row r="199" spans="1:38">
      <c r="B199" s="370"/>
      <c r="C199" s="370"/>
      <c r="D199" s="370"/>
      <c r="E199" s="370"/>
      <c r="F199" s="370"/>
      <c r="G199" s="370"/>
      <c r="H199" s="370"/>
      <c r="I199" s="370"/>
      <c r="J199" s="370"/>
      <c r="K199" s="370"/>
      <c r="L199" s="370"/>
      <c r="M199" s="370"/>
      <c r="N199" s="370"/>
      <c r="O199" s="370"/>
      <c r="P199" s="370"/>
      <c r="Q199" s="370"/>
      <c r="R199" s="370"/>
      <c r="S199" s="370"/>
      <c r="T199" s="370"/>
      <c r="U199" s="370"/>
      <c r="V199" s="370"/>
      <c r="W199" s="370"/>
      <c r="X199" s="370"/>
      <c r="Y199" s="370"/>
      <c r="Z199" s="370"/>
      <c r="AA199" s="370"/>
      <c r="AB199" s="370"/>
      <c r="AC199" s="370"/>
      <c r="AD199" s="370"/>
      <c r="AE199" s="370"/>
      <c r="AF199" s="370"/>
      <c r="AG199" s="370"/>
      <c r="AH199" s="370"/>
      <c r="AI199" s="370"/>
      <c r="AJ199" s="370"/>
      <c r="AK199" s="370"/>
    </row>
    <row r="200" spans="1:38">
      <c r="B200" s="370"/>
      <c r="C200" s="370"/>
      <c r="D200" s="370"/>
      <c r="E200" s="370"/>
      <c r="F200" s="370"/>
      <c r="G200" s="370"/>
      <c r="H200" s="370"/>
      <c r="I200" s="370"/>
      <c r="J200" s="370"/>
      <c r="K200" s="370"/>
      <c r="L200" s="370"/>
      <c r="M200" s="370"/>
      <c r="N200" s="370"/>
      <c r="O200" s="370"/>
      <c r="P200" s="370"/>
      <c r="Q200" s="370"/>
      <c r="R200" s="370"/>
      <c r="S200" s="370"/>
      <c r="T200" s="370"/>
      <c r="U200" s="370"/>
      <c r="V200" s="370"/>
      <c r="W200" s="370"/>
      <c r="X200" s="370"/>
      <c r="Y200" s="370"/>
      <c r="Z200" s="370"/>
      <c r="AA200" s="370"/>
      <c r="AB200" s="370"/>
      <c r="AC200" s="370"/>
      <c r="AD200" s="370"/>
      <c r="AE200" s="370"/>
      <c r="AF200" s="370"/>
      <c r="AG200" s="370"/>
      <c r="AH200" s="370"/>
      <c r="AI200" s="370"/>
      <c r="AJ200" s="370"/>
      <c r="AK200" s="370"/>
    </row>
    <row r="201" spans="1:38">
      <c r="B201" s="370"/>
      <c r="C201" s="370"/>
      <c r="D201" s="370"/>
      <c r="E201" s="370"/>
      <c r="F201" s="370"/>
      <c r="G201" s="370"/>
      <c r="H201" s="370"/>
      <c r="I201" s="370"/>
      <c r="J201" s="370"/>
      <c r="K201" s="370"/>
      <c r="L201" s="370"/>
      <c r="M201" s="370"/>
      <c r="N201" s="370"/>
      <c r="O201" s="370"/>
      <c r="P201" s="370"/>
      <c r="Q201" s="370"/>
      <c r="R201" s="370"/>
      <c r="S201" s="370"/>
      <c r="T201" s="370"/>
      <c r="U201" s="370"/>
      <c r="V201" s="370"/>
      <c r="W201" s="370"/>
      <c r="X201" s="370"/>
      <c r="Y201" s="370"/>
      <c r="Z201" s="370"/>
      <c r="AA201" s="370"/>
      <c r="AB201" s="370"/>
      <c r="AC201" s="370"/>
      <c r="AD201" s="370"/>
      <c r="AE201" s="370"/>
      <c r="AF201" s="370"/>
      <c r="AG201" s="370"/>
      <c r="AH201" s="370"/>
      <c r="AI201" s="370"/>
      <c r="AJ201" s="370"/>
      <c r="AK201" s="370"/>
    </row>
    <row r="202" spans="1:38">
      <c r="B202" s="370"/>
      <c r="C202" s="370"/>
      <c r="D202" s="370"/>
      <c r="E202" s="370"/>
      <c r="F202" s="370"/>
      <c r="G202" s="370"/>
      <c r="H202" s="370"/>
      <c r="I202" s="370"/>
      <c r="J202" s="370"/>
      <c r="K202" s="370"/>
      <c r="L202" s="370"/>
      <c r="M202" s="370"/>
      <c r="N202" s="370"/>
      <c r="O202" s="370"/>
      <c r="P202" s="370"/>
      <c r="Q202" s="370"/>
      <c r="R202" s="370"/>
      <c r="S202" s="370"/>
      <c r="T202" s="370"/>
      <c r="U202" s="370"/>
      <c r="V202" s="370"/>
      <c r="W202" s="370"/>
      <c r="X202" s="370"/>
      <c r="Y202" s="370"/>
      <c r="Z202" s="370"/>
      <c r="AA202" s="370"/>
      <c r="AB202" s="370"/>
      <c r="AC202" s="370"/>
      <c r="AD202" s="370"/>
      <c r="AE202" s="370"/>
      <c r="AF202" s="370"/>
      <c r="AG202" s="370"/>
      <c r="AH202" s="370"/>
      <c r="AI202" s="370"/>
      <c r="AJ202" s="370"/>
      <c r="AK202" s="370"/>
    </row>
    <row r="203" spans="1:38">
      <c r="B203" s="370"/>
      <c r="C203" s="370"/>
      <c r="D203" s="370"/>
      <c r="E203" s="370"/>
      <c r="F203" s="370"/>
      <c r="G203" s="370"/>
      <c r="H203" s="370"/>
      <c r="I203" s="370"/>
      <c r="J203" s="370"/>
      <c r="K203" s="370"/>
      <c r="L203" s="370"/>
      <c r="M203" s="370"/>
      <c r="N203" s="370"/>
      <c r="O203" s="370"/>
      <c r="P203" s="370"/>
      <c r="Q203" s="370"/>
      <c r="R203" s="370"/>
      <c r="S203" s="370"/>
      <c r="T203" s="370"/>
      <c r="U203" s="370"/>
      <c r="V203" s="370"/>
      <c r="W203" s="370"/>
      <c r="X203" s="370"/>
      <c r="Y203" s="370"/>
      <c r="Z203" s="370"/>
      <c r="AA203" s="370"/>
      <c r="AB203" s="370"/>
      <c r="AC203" s="370"/>
      <c r="AD203" s="370"/>
      <c r="AE203" s="370"/>
      <c r="AF203" s="370"/>
      <c r="AG203" s="370"/>
      <c r="AH203" s="370"/>
      <c r="AI203" s="370"/>
      <c r="AJ203" s="370"/>
      <c r="AK203" s="370"/>
    </row>
    <row r="204" spans="1:38">
      <c r="B204" s="370"/>
      <c r="C204" s="370"/>
      <c r="D204" s="370"/>
      <c r="E204" s="370"/>
      <c r="F204" s="370"/>
      <c r="G204" s="370"/>
      <c r="H204" s="370"/>
      <c r="I204" s="370"/>
      <c r="J204" s="370"/>
      <c r="K204" s="370"/>
      <c r="L204" s="370"/>
      <c r="M204" s="370"/>
      <c r="N204" s="370"/>
      <c r="O204" s="370"/>
      <c r="P204" s="370"/>
      <c r="Q204" s="370"/>
      <c r="R204" s="370"/>
      <c r="S204" s="370"/>
      <c r="T204" s="370"/>
      <c r="U204" s="370"/>
      <c r="V204" s="370"/>
      <c r="W204" s="370"/>
      <c r="X204" s="370"/>
      <c r="Y204" s="370"/>
      <c r="Z204" s="370"/>
      <c r="AA204" s="370"/>
      <c r="AB204" s="370"/>
      <c r="AC204" s="370"/>
      <c r="AD204" s="370"/>
      <c r="AE204" s="370"/>
      <c r="AF204" s="370"/>
      <c r="AG204" s="370"/>
      <c r="AH204" s="370"/>
      <c r="AI204" s="370"/>
      <c r="AJ204" s="370"/>
      <c r="AK204" s="370"/>
    </row>
    <row r="205" spans="1:38">
      <c r="B205" s="370"/>
      <c r="C205" s="370"/>
      <c r="D205" s="370"/>
      <c r="E205" s="370"/>
      <c r="F205" s="370"/>
      <c r="G205" s="370"/>
      <c r="H205" s="370"/>
      <c r="I205" s="370"/>
      <c r="J205" s="370"/>
      <c r="K205" s="370"/>
      <c r="L205" s="370"/>
      <c r="M205" s="370"/>
      <c r="N205" s="370"/>
      <c r="O205" s="370"/>
      <c r="P205" s="370"/>
      <c r="Q205" s="370"/>
      <c r="R205" s="370"/>
      <c r="S205" s="370"/>
      <c r="T205" s="370"/>
      <c r="U205" s="370"/>
      <c r="V205" s="370"/>
      <c r="W205" s="370"/>
      <c r="X205" s="370"/>
      <c r="Y205" s="370"/>
      <c r="Z205" s="370"/>
      <c r="AA205" s="370"/>
      <c r="AB205" s="370"/>
      <c r="AC205" s="370"/>
      <c r="AD205" s="370"/>
      <c r="AE205" s="370"/>
      <c r="AF205" s="370"/>
      <c r="AG205" s="370"/>
      <c r="AH205" s="370"/>
      <c r="AI205" s="370"/>
      <c r="AJ205" s="370"/>
      <c r="AK205" s="370"/>
    </row>
    <row r="206" spans="1:38">
      <c r="B206" s="370"/>
      <c r="C206" s="370"/>
      <c r="D206" s="370"/>
      <c r="E206" s="370"/>
      <c r="F206" s="370"/>
      <c r="G206" s="370"/>
      <c r="H206" s="370"/>
      <c r="I206" s="370"/>
      <c r="J206" s="370"/>
      <c r="K206" s="370"/>
      <c r="L206" s="370"/>
      <c r="M206" s="370"/>
      <c r="N206" s="370"/>
      <c r="O206" s="370"/>
      <c r="P206" s="370"/>
      <c r="Q206" s="370"/>
      <c r="R206" s="370"/>
      <c r="S206" s="370"/>
      <c r="T206" s="370"/>
      <c r="U206" s="370"/>
      <c r="V206" s="370"/>
      <c r="W206" s="370"/>
      <c r="X206" s="370"/>
      <c r="Y206" s="370"/>
      <c r="Z206" s="370"/>
      <c r="AA206" s="370"/>
      <c r="AB206" s="370"/>
      <c r="AC206" s="370"/>
      <c r="AD206" s="370"/>
      <c r="AE206" s="370"/>
      <c r="AF206" s="370"/>
      <c r="AG206" s="370"/>
      <c r="AH206" s="370"/>
      <c r="AI206" s="370"/>
      <c r="AJ206" s="370"/>
      <c r="AK206" s="370"/>
    </row>
    <row r="207" spans="1:38">
      <c r="B207" s="370"/>
      <c r="C207" s="370"/>
      <c r="D207" s="370"/>
      <c r="E207" s="370"/>
      <c r="F207" s="370"/>
      <c r="G207" s="370"/>
      <c r="H207" s="370"/>
      <c r="I207" s="370"/>
      <c r="J207" s="370"/>
      <c r="K207" s="370"/>
      <c r="L207" s="370"/>
      <c r="M207" s="370"/>
      <c r="N207" s="370"/>
      <c r="O207" s="370"/>
      <c r="P207" s="370"/>
      <c r="Q207" s="370"/>
      <c r="R207" s="370"/>
      <c r="S207" s="370"/>
      <c r="T207" s="370"/>
      <c r="U207" s="370"/>
      <c r="V207" s="370"/>
      <c r="W207" s="370"/>
      <c r="X207" s="370"/>
      <c r="Y207" s="370"/>
      <c r="Z207" s="370"/>
      <c r="AA207" s="370"/>
      <c r="AB207" s="370"/>
      <c r="AC207" s="370"/>
      <c r="AD207" s="370"/>
      <c r="AE207" s="370"/>
      <c r="AF207" s="370"/>
      <c r="AG207" s="370"/>
      <c r="AH207" s="370"/>
      <c r="AI207" s="370"/>
      <c r="AJ207" s="370"/>
      <c r="AK207" s="370"/>
    </row>
    <row r="208" spans="1:38">
      <c r="B208" s="370"/>
      <c r="C208" s="370"/>
      <c r="D208" s="370"/>
      <c r="E208" s="370"/>
      <c r="F208" s="370"/>
      <c r="G208" s="370"/>
      <c r="H208" s="370"/>
      <c r="I208" s="370"/>
      <c r="J208" s="370"/>
      <c r="K208" s="370"/>
      <c r="L208" s="370"/>
      <c r="M208" s="370"/>
      <c r="N208" s="370"/>
      <c r="O208" s="370"/>
      <c r="P208" s="370"/>
      <c r="Q208" s="370"/>
      <c r="R208" s="370"/>
      <c r="S208" s="370"/>
      <c r="T208" s="370"/>
      <c r="U208" s="370"/>
      <c r="V208" s="370"/>
      <c r="W208" s="370"/>
      <c r="X208" s="370"/>
      <c r="Y208" s="370"/>
      <c r="Z208" s="370"/>
      <c r="AA208" s="370"/>
      <c r="AB208" s="370"/>
      <c r="AC208" s="370"/>
      <c r="AD208" s="370"/>
      <c r="AE208" s="370"/>
      <c r="AF208" s="370"/>
      <c r="AG208" s="370"/>
      <c r="AH208" s="370"/>
      <c r="AI208" s="370"/>
      <c r="AJ208" s="370"/>
      <c r="AK208" s="370"/>
    </row>
    <row r="209" spans="3:3">
      <c r="C209" s="370"/>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27:Z27">
    <cfRule type="expression" dxfId="67" priority="44">
      <formula>$Y$25="○"</formula>
    </cfRule>
  </conditionalFormatting>
  <conditionalFormatting sqref="B28:Z28">
    <cfRule type="expression" dxfId="66" priority="19">
      <formula>$Y$25="○"</formula>
    </cfRule>
  </conditionalFormatting>
  <conditionalFormatting sqref="B53:AK56">
    <cfRule type="expression" dxfId="65" priority="65">
      <formula>$Q$46=""</formula>
    </cfRule>
  </conditionalFormatting>
  <conditionalFormatting sqref="B84:AK84">
    <cfRule type="expression" dxfId="63" priority="62">
      <formula>$AI$84=""</formula>
    </cfRule>
  </conditionalFormatting>
  <conditionalFormatting sqref="B84:AK101">
    <cfRule type="expression" dxfId="62" priority="48">
      <formula>$AM$82=TRUE</formula>
    </cfRule>
  </conditionalFormatting>
  <conditionalFormatting sqref="B86:AK86">
    <cfRule type="expression" dxfId="61" priority="60">
      <formula>$AI$86=""</formula>
    </cfRule>
  </conditionalFormatting>
  <conditionalFormatting sqref="B105:AK112">
    <cfRule type="expression" dxfId="60" priority="47">
      <formula>$AM$103=TRUE</formula>
    </cfRule>
  </conditionalFormatting>
  <conditionalFormatting sqref="B107:AK112">
    <cfRule type="expression" dxfId="59" priority="59">
      <formula>$AM$106="記入不要"</formula>
    </cfRule>
  </conditionalFormatting>
  <conditionalFormatting sqref="B121:AK126">
    <cfRule type="expression" dxfId="58" priority="84">
      <formula>$AM$117&lt;&gt;"×"</formula>
    </cfRule>
  </conditionalFormatting>
  <conditionalFormatting sqref="B129:AK130">
    <cfRule type="expression" dxfId="57" priority="50">
      <formula>$AI$129=""</formula>
    </cfRule>
  </conditionalFormatting>
  <conditionalFormatting sqref="B132:AK133">
    <cfRule type="expression" dxfId="56" priority="49">
      <formula>$AI$132=""</formula>
    </cfRule>
  </conditionalFormatting>
  <conditionalFormatting sqref="S117">
    <cfRule type="expression" dxfId="53" priority="57">
      <formula>$S$117="○"</formula>
    </cfRule>
  </conditionalFormatting>
  <conditionalFormatting sqref="S118">
    <cfRule type="expression" dxfId="52" priority="56">
      <formula>$S$118="○"</formula>
    </cfRule>
  </conditionalFormatting>
  <conditionalFormatting sqref="S119">
    <cfRule type="expression" dxfId="51" priority="55">
      <formula>$S$119="○"</formula>
    </cfRule>
  </conditionalFormatting>
  <conditionalFormatting sqref="X20:Y20">
    <cfRule type="expression" dxfId="50" priority="13">
      <formula>$Y$20&lt;&gt;"×"</formula>
    </cfRule>
  </conditionalFormatting>
  <conditionalFormatting sqref="Y25:Y26">
    <cfRule type="expression" dxfId="49" priority="40">
      <formula>$Y$25="○"</formula>
    </cfRule>
  </conditionalFormatting>
  <conditionalFormatting sqref="Z25:Z26">
    <cfRule type="expression" dxfId="48" priority="41">
      <formula>$Y$25="○"</formula>
    </cfRule>
  </conditionalFormatting>
  <conditionalFormatting sqref="AA25">
    <cfRule type="expression" dxfId="47" priority="39">
      <formula>$Y$25="○"</formula>
    </cfRule>
  </conditionalFormatting>
  <conditionalFormatting sqref="AB25:AB28">
    <cfRule type="expression" dxfId="46" priority="38">
      <formula>$Y$25="○"</formula>
    </cfRule>
  </conditionalFormatting>
  <conditionalFormatting sqref="AK28">
    <cfRule type="expression" dxfId="45" priority="5">
      <formula>$AM$82=TRUE</formula>
    </cfRule>
  </conditionalFormatting>
  <conditionalFormatting sqref="AK179:AK181">
    <cfRule type="expression" dxfId="44" priority="2">
      <formula>AK179=""</formula>
    </cfRule>
  </conditionalFormatting>
  <conditionalFormatting sqref="AK184:AK193">
    <cfRule type="expression" dxfId="43" priority="1">
      <formula>AK184=""</formula>
    </cfRule>
  </conditionalFormatting>
  <conditionalFormatting sqref="AM20:BA20">
    <cfRule type="expression" dxfId="42" priority="15">
      <formula>$Y$20&lt;&gt;"×"</formula>
    </cfRule>
  </conditionalFormatting>
  <conditionalFormatting sqref="AM20:BA21">
    <cfRule type="expression" dxfId="41" priority="12">
      <formula>AND($Y$20&lt;&gt;"×",$Y$21="○")</formula>
    </cfRule>
  </conditionalFormatting>
  <conditionalFormatting sqref="AM21:BA21">
    <cfRule type="expression" dxfId="40" priority="21">
      <formula>$Y$21="○"</formula>
    </cfRule>
  </conditionalFormatting>
  <conditionalFormatting sqref="AM27:BA27">
    <cfRule type="expression" dxfId="39" priority="20">
      <formula>OR($Y$25="○",$AA$25="○")</formula>
    </cfRule>
  </conditionalFormatting>
  <conditionalFormatting sqref="AM27:BA28">
    <cfRule type="expression" dxfId="38" priority="3">
      <formula>AND(OR($Y$25="○",$AA$25="○"),$AK$28&lt;&gt;"×")</formula>
    </cfRule>
  </conditionalFormatting>
  <conditionalFormatting sqref="AM28:BA28">
    <cfRule type="expression" dxfId="37" priority="4">
      <formula>OR($AK$28&lt;&gt;"×")</formula>
    </cfRule>
  </conditionalFormatting>
  <conditionalFormatting sqref="AM36:BA40">
    <cfRule type="expression" dxfId="36" priority="16">
      <formula>$Y$36="○"</formula>
    </cfRule>
  </conditionalFormatting>
  <conditionalFormatting sqref="AM60:BA60">
    <cfRule type="expression" dxfId="35" priority="10">
      <formula>$AH$60&lt;&gt;"×"</formula>
    </cfRule>
  </conditionalFormatting>
  <conditionalFormatting sqref="AM60:BA61">
    <cfRule type="expression" dxfId="34" priority="9">
      <formula>AND($AH$60&lt;&gt;"×",$AH$61&lt;&gt;"×")</formula>
    </cfRule>
  </conditionalFormatting>
  <conditionalFormatting sqref="AM61:BA61">
    <cfRule type="expression" dxfId="33" priority="11">
      <formula>$AH$61&lt;&gt;"×"</formula>
    </cfRule>
  </conditionalFormatting>
  <conditionalFormatting sqref="AM67:BA68">
    <cfRule type="expression" dxfId="32" priority="7">
      <formula>$AB$67&lt;&gt;"×"</formula>
    </cfRule>
  </conditionalFormatting>
  <conditionalFormatting sqref="AM74:BA75">
    <cfRule type="expression" dxfId="31" priority="18">
      <formula>OR($U$71=0,$U$73=0,$AI$74="○")</formula>
    </cfRule>
  </conditionalFormatting>
  <conditionalFormatting sqref="AM78:BA79">
    <cfRule type="expression" dxfId="30" priority="17">
      <formula>OR($U$71=0,$U$77=0,$AI$78="○")</formula>
    </cfRule>
  </conditionalFormatting>
  <conditionalFormatting sqref="AM98:BA98">
    <cfRule type="expression" dxfId="29" priority="32">
      <formula>OR(AND($AM$95=FALSE,$J$98=""),AND($AN$95=TRUE,$J$98&lt;&gt;""))</formula>
    </cfRule>
  </conditionalFormatting>
  <conditionalFormatting sqref="AM100:BA100">
    <cfRule type="expression" dxfId="28" priority="31">
      <formula>OR(AND($AO$95=FALSE,$J$100=""),AND($AO$95=TRUE,$J$100&lt;&gt;""))</formula>
    </cfRule>
  </conditionalFormatting>
  <conditionalFormatting sqref="AM121:BA121">
    <cfRule type="expression" dxfId="27" priority="6">
      <formula>OR($AM$117&lt;&gt;"×",$AK$121="○")</formula>
    </cfRule>
  </conditionalFormatting>
  <conditionalFormatting sqref="AN126:BA126">
    <cfRule type="expression" dxfId="26" priority="8">
      <formula>OR(AND($AM$126=FALSE),AND($AM$126=TRUE,$F$126&lt;&gt;""))</formula>
    </cfRule>
  </conditionalFormatting>
  <conditionalFormatting sqref="AN135:BA135">
    <cfRule type="expression" dxfId="25" priority="85">
      <formula>OR($AI$129="",AND($AI$129="該当",COUNTIF($AM$136:$AM$159,TRUE)&gt;=1))</formula>
    </cfRule>
  </conditionalFormatting>
  <conditionalFormatting sqref="AN137:BA138">
    <cfRule type="expression" dxfId="24" priority="86">
      <formula>OR($AI$132="",AND($AI$132="該当",COUNTIF($AM$136:$AM$139,TRUE)&gt;=1))</formula>
    </cfRule>
  </conditionalFormatting>
  <conditionalFormatting sqref="AN141:BA142">
    <cfRule type="expression" dxfId="23" priority="87">
      <formula>OR($AI$132="",AND($AI$132="該当",COUNTIF($AM$140:$AM$143,TRUE)&gt;=1))</formula>
    </cfRule>
  </conditionalFormatting>
  <conditionalFormatting sqref="AN145:BA146">
    <cfRule type="expression" dxfId="22" priority="88">
      <formula>OR($AI$132="",AND($AI$132="該当",COUNTIF($AM$144:$AM$147,TRUE)&gt;=1))</formula>
    </cfRule>
  </conditionalFormatting>
  <conditionalFormatting sqref="AN149:BA150">
    <cfRule type="expression" dxfId="21" priority="89">
      <formula>OR($AI$132="",AND($AI$132="該当",COUNTIF($AM$148:$AM$151,TRUE)&gt;=1))</formula>
    </cfRule>
  </conditionalFormatting>
  <conditionalFormatting sqref="AN153:BA154">
    <cfRule type="expression" dxfId="20" priority="90">
      <formula>OR($AI$132="",AND($AI$132="該当",COUNTIF($AM$152:$AM$155,TRUE)&gt;=1))</formula>
    </cfRule>
  </conditionalFormatting>
  <conditionalFormatting sqref="AN157:BA158">
    <cfRule type="expression" dxfId="19" priority="91">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I1" zoomScale="75" zoomScaleNormal="120" zoomScaleSheetLayoutView="75" workbookViewId="0">
      <selection activeCell="V18" sqref="V18"/>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8"/>
  </cols>
  <sheetData>
    <row r="1" spans="1:33" ht="27" customHeight="1">
      <c r="A1" s="395" t="s">
        <v>2072</v>
      </c>
      <c r="B1" s="396"/>
      <c r="C1" s="130"/>
      <c r="D1" s="130"/>
      <c r="E1" s="130"/>
      <c r="F1" s="130"/>
      <c r="G1" s="130"/>
      <c r="H1" s="130"/>
      <c r="I1" s="130"/>
      <c r="J1" s="130"/>
      <c r="K1" s="130"/>
      <c r="L1" s="130"/>
      <c r="M1" s="130"/>
      <c r="N1" s="130"/>
      <c r="O1" s="130"/>
      <c r="P1" s="130"/>
      <c r="Q1" s="130"/>
      <c r="R1" s="130"/>
      <c r="S1" s="130"/>
      <c r="T1" s="130"/>
      <c r="U1" s="130"/>
      <c r="V1" s="130"/>
      <c r="W1" s="130"/>
      <c r="X1" s="130"/>
      <c r="Y1" s="130"/>
      <c r="Z1" s="130"/>
      <c r="AA1" s="397" t="s">
        <v>22</v>
      </c>
      <c r="AB1" s="959" t="str">
        <f>IF(基本情報入力シート!C32="","",基本情報入力シート!C32)</f>
        <v>徳島県</v>
      </c>
      <c r="AC1" s="95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3" t="s">
        <v>28</v>
      </c>
      <c r="B3" s="963"/>
      <c r="C3" s="963"/>
      <c r="D3" s="963"/>
      <c r="E3" s="964"/>
      <c r="F3" s="997" t="str">
        <f>IF(基本情報入力シート!M37="","",基本情報入力シート!M37)</f>
        <v>社会福祉法人サンシティあい</v>
      </c>
      <c r="G3" s="998"/>
      <c r="H3" s="998"/>
      <c r="I3" s="998"/>
      <c r="J3" s="998"/>
      <c r="K3" s="998"/>
      <c r="L3" s="998"/>
      <c r="M3" s="999"/>
      <c r="N3" s="129"/>
      <c r="O3" s="129"/>
      <c r="P3" s="129"/>
      <c r="Q3" s="129"/>
      <c r="R3" s="129"/>
      <c r="S3" s="129"/>
      <c r="T3" s="130"/>
      <c r="U3" s="130"/>
      <c r="V3" s="130"/>
      <c r="W3" s="130"/>
      <c r="X3" s="130"/>
      <c r="Y3" s="130"/>
      <c r="Z3" s="130"/>
      <c r="AA3" s="130"/>
      <c r="AB3" s="130"/>
      <c r="AC3" s="130"/>
    </row>
    <row r="4" spans="1:33" ht="21" customHeight="1" thickBot="1">
      <c r="A4" s="399"/>
      <c r="B4" s="399"/>
      <c r="C4" s="399"/>
      <c r="D4" s="400"/>
      <c r="E4" s="400"/>
      <c r="F4" s="400"/>
      <c r="G4" s="400"/>
      <c r="H4" s="400"/>
      <c r="I4" s="400"/>
      <c r="J4" s="400"/>
      <c r="K4" s="400"/>
      <c r="L4" s="400"/>
      <c r="M4" s="130"/>
      <c r="N4" s="130"/>
      <c r="O4" s="130"/>
      <c r="P4" s="130"/>
      <c r="Q4" s="130"/>
      <c r="R4" s="130"/>
      <c r="S4" s="130"/>
      <c r="T4" s="130"/>
      <c r="U4" s="129"/>
      <c r="V4" s="129"/>
      <c r="W4" s="129"/>
      <c r="X4" s="129"/>
      <c r="Y4" s="129"/>
      <c r="Z4" s="129"/>
      <c r="AA4" s="129"/>
      <c r="AB4" s="129"/>
      <c r="AC4" s="130"/>
    </row>
    <row r="5" spans="1:33" ht="25.5" customHeight="1">
      <c r="A5" s="130"/>
      <c r="B5" s="949" t="s">
        <v>1990</v>
      </c>
      <c r="C5" s="949"/>
      <c r="D5" s="949"/>
      <c r="E5" s="949"/>
      <c r="F5" s="949"/>
      <c r="G5" s="949"/>
      <c r="H5" s="949"/>
      <c r="I5" s="949"/>
      <c r="J5" s="949"/>
      <c r="K5" s="949"/>
      <c r="L5" s="949"/>
      <c r="M5" s="950"/>
      <c r="N5" s="401">
        <f>IFERROR(SUM(S:S),"")</f>
        <v>3163060</v>
      </c>
      <c r="O5" s="402" t="s">
        <v>4</v>
      </c>
      <c r="P5" s="130"/>
      <c r="Q5" s="130"/>
      <c r="R5" s="129"/>
      <c r="S5" s="130"/>
      <c r="T5" s="130"/>
      <c r="U5" s="129"/>
      <c r="V5" s="129"/>
      <c r="W5" s="129"/>
      <c r="X5" s="129"/>
      <c r="Y5" s="129"/>
      <c r="Z5" s="129"/>
      <c r="AA5" s="129"/>
      <c r="AB5" s="129"/>
      <c r="AC5" s="130"/>
      <c r="AE5" s="403" t="str">
        <f>IF((COUNTIF(R:R,"処遇加算Ⅰ")+COUNTIF(R:R,"処遇加算Ⅱ"))&gt;=1,"処遇加算Ⅰ・Ⅱあり","処遇加算Ⅰ・Ⅱなし")</f>
        <v>処遇加算Ⅰ・Ⅱあり</v>
      </c>
      <c r="AF5" s="403" t="str">
        <f>IF(COUNTIFS(Q:Q,"ベア加算なし",Z:Z,"ベア加算")&gt;=1,"新規ベア加算あり","")</f>
        <v/>
      </c>
    </row>
    <row r="6" spans="1:33" ht="25.5" customHeight="1">
      <c r="A6" s="130"/>
      <c r="B6" s="949" t="s">
        <v>1989</v>
      </c>
      <c r="C6" s="949"/>
      <c r="D6" s="949"/>
      <c r="E6" s="949"/>
      <c r="F6" s="949"/>
      <c r="G6" s="949"/>
      <c r="H6" s="949"/>
      <c r="I6" s="949"/>
      <c r="J6" s="949"/>
      <c r="K6" s="949"/>
      <c r="L6" s="949"/>
      <c r="M6" s="950"/>
      <c r="N6" s="461">
        <f>IFERROR(SUM(V:V),"")-SUM(V8:V9)</f>
        <v>1026580</v>
      </c>
      <c r="O6" s="402" t="s">
        <v>4</v>
      </c>
      <c r="P6" s="130"/>
      <c r="Q6" s="130"/>
      <c r="R6" s="129"/>
      <c r="S6" s="129"/>
      <c r="T6" s="129"/>
      <c r="U6" s="129"/>
      <c r="V6" s="129"/>
      <c r="W6" s="129"/>
      <c r="X6" s="129"/>
      <c r="Y6" s="129"/>
      <c r="Z6" s="129"/>
      <c r="AA6" s="129"/>
      <c r="AE6" s="403" t="str">
        <f>IF(COUNTIF(R:R,"処遇加算Ⅰ")&gt;=1,"処遇加算Ⅰあり","処遇加算Ⅰなし")</f>
        <v>処遇加算Ⅰあり</v>
      </c>
      <c r="AF6" s="403" t="str">
        <f>IF(COUNTIFS(Q:Q,"ベア加算",Z:Z,"ベア加算")&gt;=1,"継続ベア加算あり","")</f>
        <v>継続ベア加算あり</v>
      </c>
    </row>
    <row r="7" spans="1:33" ht="25.5" customHeight="1" thickBot="1">
      <c r="A7" s="130"/>
      <c r="B7" s="988" t="s">
        <v>1988</v>
      </c>
      <c r="C7" s="988"/>
      <c r="D7" s="965"/>
      <c r="E7" s="965"/>
      <c r="F7" s="965"/>
      <c r="G7" s="965"/>
      <c r="H7" s="965"/>
      <c r="I7" s="965"/>
      <c r="J7" s="965"/>
      <c r="K7" s="965"/>
      <c r="L7" s="965"/>
      <c r="M7" s="966"/>
      <c r="N7" s="404">
        <f>IFERROR(SUM(AA:AA),"")</f>
        <v>618580</v>
      </c>
      <c r="O7" s="402" t="s">
        <v>4</v>
      </c>
      <c r="P7" s="130"/>
      <c r="Q7" s="130"/>
      <c r="R7" s="178" t="s">
        <v>2002</v>
      </c>
      <c r="S7" s="130"/>
      <c r="T7" s="129"/>
      <c r="U7" s="129"/>
      <c r="V7" s="130"/>
      <c r="W7" s="130"/>
      <c r="X7" s="130"/>
      <c r="Y7" s="129"/>
      <c r="Z7" s="129"/>
      <c r="AA7" s="129"/>
      <c r="AB7" s="130"/>
      <c r="AE7" s="403" t="str">
        <f>IF((COUNTIF(U$16:U$115,"特定加算Ⅰ")+COUNTIF(U$16:U$1048576,"特定加算Ⅱ"))&gt;=1,"特定加算あり","特定加算なし")</f>
        <v>特定加算あり</v>
      </c>
      <c r="AF7" s="403"/>
    </row>
    <row r="8" spans="1:33" ht="25.5" customHeight="1">
      <c r="A8" s="130"/>
      <c r="B8" s="967"/>
      <c r="C8" s="968"/>
      <c r="D8" s="965" t="s">
        <v>2055</v>
      </c>
      <c r="E8" s="965"/>
      <c r="F8" s="965"/>
      <c r="G8" s="965"/>
      <c r="H8" s="965"/>
      <c r="I8" s="965"/>
      <c r="J8" s="965"/>
      <c r="K8" s="965"/>
      <c r="L8" s="965"/>
      <c r="M8" s="966"/>
      <c r="N8" s="405">
        <f>IFERROR(SUMIFS(AB:AB,Q:Q,"ベア加算なし",Z:Z,"ベア加算"),"")</f>
        <v>0</v>
      </c>
      <c r="O8" s="402" t="s">
        <v>4</v>
      </c>
      <c r="P8" s="130"/>
      <c r="Q8" s="130"/>
      <c r="R8" s="956" t="s">
        <v>2067</v>
      </c>
      <c r="S8" s="956" t="s">
        <v>1998</v>
      </c>
      <c r="T8" s="956"/>
      <c r="U8" s="957"/>
      <c r="V8" s="406">
        <f>SUM(W$16:W$115)</f>
        <v>2</v>
      </c>
      <c r="W8" s="954" t="str">
        <f>IF(AE7="特定加算なし","",IF(V8&gt;=V9,"○","×"))</f>
        <v>×</v>
      </c>
      <c r="X8" s="952" t="s">
        <v>1999</v>
      </c>
      <c r="Y8" s="953"/>
      <c r="Z8" s="953"/>
      <c r="AA8" s="953"/>
      <c r="AB8" s="953"/>
      <c r="AG8" s="398"/>
    </row>
    <row r="9" spans="1:33" ht="25.5" customHeight="1" thickBot="1">
      <c r="A9" s="130"/>
      <c r="B9" s="966" t="s">
        <v>2226</v>
      </c>
      <c r="C9" s="989"/>
      <c r="D9" s="989"/>
      <c r="E9" s="989"/>
      <c r="F9" s="989"/>
      <c r="G9" s="989"/>
      <c r="H9" s="989"/>
      <c r="I9" s="989"/>
      <c r="J9" s="989"/>
      <c r="K9" s="989"/>
      <c r="L9" s="989"/>
      <c r="M9" s="990"/>
      <c r="N9" s="407">
        <f>IFERROR(SUM(AB$16:AB$115,T$16:T$115,X$16:Y$115),"")</f>
        <v>0</v>
      </c>
      <c r="O9" s="402" t="s">
        <v>4</v>
      </c>
      <c r="P9" s="130"/>
      <c r="Q9" s="130"/>
      <c r="R9" s="956"/>
      <c r="S9" s="956" t="s">
        <v>2070</v>
      </c>
      <c r="T9" s="956"/>
      <c r="U9" s="957"/>
      <c r="V9" s="408">
        <f>SUM(AD$16:AD$115)</f>
        <v>3</v>
      </c>
      <c r="W9" s="955"/>
      <c r="X9" s="952"/>
      <c r="Y9" s="953"/>
      <c r="Z9" s="953"/>
      <c r="AA9" s="953"/>
      <c r="AB9" s="953"/>
      <c r="AG9" s="398"/>
    </row>
    <row r="10" spans="1:33" ht="7.5" customHeight="1">
      <c r="A10" s="130"/>
      <c r="B10" s="232"/>
      <c r="C10" s="232"/>
      <c r="D10" s="232"/>
      <c r="E10" s="232"/>
      <c r="F10" s="232"/>
      <c r="G10" s="232"/>
      <c r="H10" s="232"/>
      <c r="I10" s="232"/>
      <c r="J10" s="232"/>
      <c r="K10" s="232"/>
      <c r="L10" s="232"/>
      <c r="M10" s="232"/>
      <c r="N10" s="409"/>
      <c r="O10" s="409"/>
      <c r="P10" s="130"/>
      <c r="Q10" s="130"/>
      <c r="R10" s="409"/>
      <c r="S10" s="409"/>
      <c r="T10" s="130"/>
      <c r="U10" s="147"/>
      <c r="V10" s="147"/>
      <c r="W10" s="147"/>
      <c r="X10" s="147"/>
      <c r="Y10" s="147"/>
      <c r="Z10" s="147"/>
      <c r="AA10" s="130"/>
      <c r="AB10" s="130"/>
      <c r="AC10" s="130"/>
    </row>
    <row r="11" spans="1:33" ht="41.25" customHeight="1" thickBot="1">
      <c r="A11" s="130"/>
      <c r="B11" s="951" t="s">
        <v>2248</v>
      </c>
      <c r="C11" s="951"/>
      <c r="D11" s="951"/>
      <c r="E11" s="951"/>
      <c r="F11" s="951"/>
      <c r="G11" s="951"/>
      <c r="H11" s="951"/>
      <c r="I11" s="951"/>
      <c r="J11" s="951"/>
      <c r="K11" s="951"/>
      <c r="L11" s="951"/>
      <c r="M11" s="951"/>
      <c r="N11" s="951"/>
      <c r="O11" s="951"/>
      <c r="P11" s="951"/>
      <c r="Q11" s="951"/>
      <c r="R11" s="951"/>
      <c r="S11" s="951"/>
      <c r="T11" s="951"/>
      <c r="U11" s="951"/>
      <c r="V11" s="951"/>
      <c r="W11" s="951"/>
      <c r="X11" s="951"/>
      <c r="Y11" s="410"/>
      <c r="Z11" s="410"/>
      <c r="AA11" s="410"/>
      <c r="AB11" s="410"/>
      <c r="AC11" s="410"/>
    </row>
    <row r="12" spans="1:33" ht="24" customHeight="1" thickBot="1">
      <c r="A12" s="976"/>
      <c r="B12" s="979" t="s">
        <v>2054</v>
      </c>
      <c r="C12" s="980"/>
      <c r="D12" s="980"/>
      <c r="E12" s="980"/>
      <c r="F12" s="980"/>
      <c r="G12" s="980"/>
      <c r="H12" s="980"/>
      <c r="I12" s="981"/>
      <c r="J12" s="969" t="s">
        <v>48</v>
      </c>
      <c r="K12" s="991" t="s">
        <v>95</v>
      </c>
      <c r="L12" s="992"/>
      <c r="M12" s="970" t="s">
        <v>49</v>
      </c>
      <c r="N12" s="973" t="s">
        <v>6</v>
      </c>
      <c r="O12" s="943" t="s">
        <v>2075</v>
      </c>
      <c r="P12" s="944"/>
      <c r="Q12" s="945"/>
      <c r="R12" s="923" t="s">
        <v>2074</v>
      </c>
      <c r="S12" s="924"/>
      <c r="T12" s="924"/>
      <c r="U12" s="924"/>
      <c r="V12" s="924"/>
      <c r="W12" s="924"/>
      <c r="X12" s="924"/>
      <c r="Y12" s="924"/>
      <c r="Z12" s="924"/>
      <c r="AA12" s="924"/>
      <c r="AB12" s="924"/>
      <c r="AC12" s="925"/>
      <c r="AD12" s="1000" t="s">
        <v>2221</v>
      </c>
      <c r="AE12" s="958" t="s">
        <v>2218</v>
      </c>
      <c r="AF12" s="958" t="s">
        <v>2219</v>
      </c>
      <c r="AG12" s="958" t="s">
        <v>2220</v>
      </c>
    </row>
    <row r="13" spans="1:33" ht="21.75" customHeight="1">
      <c r="A13" s="977"/>
      <c r="B13" s="982"/>
      <c r="C13" s="983"/>
      <c r="D13" s="983"/>
      <c r="E13" s="983"/>
      <c r="F13" s="983"/>
      <c r="G13" s="983"/>
      <c r="H13" s="983"/>
      <c r="I13" s="984"/>
      <c r="J13" s="947"/>
      <c r="K13" s="993"/>
      <c r="L13" s="994"/>
      <c r="M13" s="971"/>
      <c r="N13" s="974"/>
      <c r="O13" s="946" t="s">
        <v>2076</v>
      </c>
      <c r="P13" s="947" t="s">
        <v>2077</v>
      </c>
      <c r="Q13" s="948" t="s">
        <v>2078</v>
      </c>
      <c r="R13" s="930" t="s">
        <v>2105</v>
      </c>
      <c r="S13" s="931"/>
      <c r="T13" s="931"/>
      <c r="U13" s="938" t="s">
        <v>1948</v>
      </c>
      <c r="V13" s="939"/>
      <c r="W13" s="939"/>
      <c r="X13" s="939"/>
      <c r="Y13" s="940"/>
      <c r="Z13" s="960" t="s">
        <v>2078</v>
      </c>
      <c r="AA13" s="961"/>
      <c r="AB13" s="961"/>
      <c r="AC13" s="962"/>
      <c r="AD13" s="1000"/>
      <c r="AE13" s="958"/>
      <c r="AF13" s="958"/>
      <c r="AG13" s="958"/>
    </row>
    <row r="14" spans="1:33" ht="51" customHeight="1">
      <c r="A14" s="977"/>
      <c r="B14" s="982"/>
      <c r="C14" s="983"/>
      <c r="D14" s="983"/>
      <c r="E14" s="983"/>
      <c r="F14" s="983"/>
      <c r="G14" s="983"/>
      <c r="H14" s="983"/>
      <c r="I14" s="984"/>
      <c r="J14" s="947"/>
      <c r="K14" s="995"/>
      <c r="L14" s="996"/>
      <c r="M14" s="971"/>
      <c r="N14" s="974"/>
      <c r="O14" s="946"/>
      <c r="P14" s="947"/>
      <c r="Q14" s="948"/>
      <c r="R14" s="928" t="s">
        <v>178</v>
      </c>
      <c r="S14" s="926" t="s">
        <v>179</v>
      </c>
      <c r="T14" s="932" t="s">
        <v>2103</v>
      </c>
      <c r="U14" s="928" t="s">
        <v>178</v>
      </c>
      <c r="V14" s="926" t="s">
        <v>179</v>
      </c>
      <c r="W14" s="411" t="s">
        <v>2063</v>
      </c>
      <c r="X14" s="932" t="s">
        <v>2103</v>
      </c>
      <c r="Y14" s="941"/>
      <c r="Z14" s="928" t="s">
        <v>178</v>
      </c>
      <c r="AA14" s="926" t="s">
        <v>179</v>
      </c>
      <c r="AB14" s="934" t="s">
        <v>2103</v>
      </c>
      <c r="AC14" s="936" t="s">
        <v>2064</v>
      </c>
      <c r="AD14" s="1000"/>
      <c r="AE14" s="958"/>
      <c r="AF14" s="958"/>
      <c r="AG14" s="958"/>
    </row>
    <row r="15" spans="1:33" ht="72" customHeight="1" thickBot="1">
      <c r="A15" s="978"/>
      <c r="B15" s="985"/>
      <c r="C15" s="986"/>
      <c r="D15" s="986"/>
      <c r="E15" s="986"/>
      <c r="F15" s="986"/>
      <c r="G15" s="986"/>
      <c r="H15" s="986"/>
      <c r="I15" s="987"/>
      <c r="J15" s="927"/>
      <c r="K15" s="412" t="s">
        <v>51</v>
      </c>
      <c r="L15" s="412" t="s">
        <v>52</v>
      </c>
      <c r="M15" s="972"/>
      <c r="N15" s="975"/>
      <c r="O15" s="929"/>
      <c r="P15" s="927"/>
      <c r="Q15" s="937"/>
      <c r="R15" s="929"/>
      <c r="S15" s="927"/>
      <c r="T15" s="933"/>
      <c r="U15" s="929"/>
      <c r="V15" s="927"/>
      <c r="W15" s="413" t="s">
        <v>2106</v>
      </c>
      <c r="X15" s="933"/>
      <c r="Y15" s="942"/>
      <c r="Z15" s="929"/>
      <c r="AA15" s="927"/>
      <c r="AB15" s="935"/>
      <c r="AC15" s="937"/>
      <c r="AD15" s="414" t="s">
        <v>2067</v>
      </c>
      <c r="AE15" s="958"/>
      <c r="AF15" s="958"/>
      <c r="AG15" s="958"/>
    </row>
    <row r="16" spans="1:33" s="423" customFormat="1" ht="24.95" customHeight="1">
      <c r="A16" s="415" t="s">
        <v>7</v>
      </c>
      <c r="B16" s="920" t="str">
        <f>IF(基本情報入力シート!C53="","",基本情報入力シート!C53)</f>
        <v>3671500472</v>
      </c>
      <c r="C16" s="921"/>
      <c r="D16" s="921"/>
      <c r="E16" s="921"/>
      <c r="F16" s="921"/>
      <c r="G16" s="921"/>
      <c r="H16" s="921"/>
      <c r="I16" s="922"/>
      <c r="J16" s="416" t="str">
        <f>IF(基本情報入力シート!M53="","",基本情報入力シート!M53)</f>
        <v>藍住町</v>
      </c>
      <c r="K16" s="417" t="str">
        <f>IF(基本情報入力シート!R53="","",基本情報入力シート!R53)</f>
        <v>徳島県</v>
      </c>
      <c r="L16" s="417" t="str">
        <f>IF(基本情報入力シート!W53="","",基本情報入力シート!W53)</f>
        <v>藍住町</v>
      </c>
      <c r="M16" s="418" t="str">
        <f>IF(基本情報入力シート!X53="","",基本情報入力シート!X53)</f>
        <v>ヘルパーステーションローズ</v>
      </c>
      <c r="N16" s="419" t="str">
        <f>IF(基本情報入力シート!Y53="","",基本情報入力シート!Y53)</f>
        <v>訪問型サービス（総合事業）</v>
      </c>
      <c r="O16" s="107" t="s">
        <v>123</v>
      </c>
      <c r="P16" s="108" t="s">
        <v>126</v>
      </c>
      <c r="Q16" s="112" t="s">
        <v>129</v>
      </c>
      <c r="R16" s="109" t="s">
        <v>123</v>
      </c>
      <c r="S16" s="102">
        <v>27380</v>
      </c>
      <c r="T16" s="420">
        <f>IFERROR(S16*VLOOKUP(AE16,【参考】数式用3!$AD$3:$BA$14,MATCH(N16,【参考】数式用3!$AD$2:$BA$2,0)),"")</f>
        <v>0</v>
      </c>
      <c r="U16" s="125" t="s">
        <v>126</v>
      </c>
      <c r="V16" s="126">
        <v>12580</v>
      </c>
      <c r="W16" s="126"/>
      <c r="X16" s="916">
        <f>IFERROR(V16*VLOOKUP(AF16,【参考】数式用3!$AD$15:$BA$23,MATCH(N16,【参考】数式用3!$AD$2:$BA$2,0)),"")</f>
        <v>0</v>
      </c>
      <c r="Y16" s="917"/>
      <c r="Z16" s="115" t="s">
        <v>129</v>
      </c>
      <c r="AA16" s="103">
        <v>52650</v>
      </c>
      <c r="AB16" s="429">
        <f>IFERROR(AA16*VLOOKUP(AG16,【参考】数式用3!$AD$24:$BA$27,MATCH(N16,【参考】数式用3!$AD$2:$BA$2,0)),"")</f>
        <v>0</v>
      </c>
      <c r="AC16" s="116"/>
      <c r="AD16" s="421"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22" t="str">
        <f>IF(AND(O16="",R16=""),"",O16&amp;"から"&amp;R16)</f>
        <v>処遇加算Ⅰから処遇加算Ⅰ</v>
      </c>
      <c r="AF16" s="422" t="str">
        <f>IF(AND(P16="",U16=""),"",P16&amp;"から"&amp;U16)</f>
        <v>特定加算Ⅰから特定加算Ⅰ</v>
      </c>
      <c r="AG16" s="422" t="str">
        <f>IF(AND(Q16="",Z16=""),"",Q16&amp;"から"&amp;Z16)</f>
        <v>ベア加算からベア加算</v>
      </c>
    </row>
    <row r="17" spans="1:33" ht="24.95" customHeight="1">
      <c r="A17" s="424">
        <v>2</v>
      </c>
      <c r="B17" s="913" t="str">
        <f>IF(基本情報入力シート!C54="","",基本情報入力シート!C54)</f>
        <v>3671500472</v>
      </c>
      <c r="C17" s="914"/>
      <c r="D17" s="914"/>
      <c r="E17" s="914"/>
      <c r="F17" s="914"/>
      <c r="G17" s="914"/>
      <c r="H17" s="914"/>
      <c r="I17" s="915"/>
      <c r="J17" s="425" t="str">
        <f>IF(基本情報入力シート!M54="","",基本情報入力シート!M54)</f>
        <v>徳島県</v>
      </c>
      <c r="K17" s="426" t="str">
        <f>IF(基本情報入力シート!R54="","",基本情報入力シート!R54)</f>
        <v>徳島県</v>
      </c>
      <c r="L17" s="426" t="str">
        <f>IF(基本情報入力シート!W54="","",基本情報入力シート!W54)</f>
        <v>藍住町</v>
      </c>
      <c r="M17" s="427" t="str">
        <f>IF(基本情報入力シート!X54="","",基本情報入力シート!X54)</f>
        <v>ヘルパーステーションローズ</v>
      </c>
      <c r="N17" s="428" t="str">
        <f>IF(基本情報入力シート!Y54="","",基本情報入力シート!Y54)</f>
        <v>訪問介護</v>
      </c>
      <c r="O17" s="110" t="s">
        <v>123</v>
      </c>
      <c r="P17" s="111" t="s">
        <v>126</v>
      </c>
      <c r="Q17" s="112" t="s">
        <v>129</v>
      </c>
      <c r="R17" s="113" t="s">
        <v>123</v>
      </c>
      <c r="S17" s="104">
        <v>300500</v>
      </c>
      <c r="T17" s="420">
        <f>IFERROR(S17*VLOOKUP(AE17,【参考】数式用3!$AD$3:$BA$14,MATCH(N17,【参考】数式用3!$AD$2:$BA$2,0)),"")</f>
        <v>0</v>
      </c>
      <c r="U17" s="114" t="s">
        <v>126</v>
      </c>
      <c r="V17" s="105">
        <v>138180</v>
      </c>
      <c r="W17" s="124">
        <v>0</v>
      </c>
      <c r="X17" s="918">
        <f>IFERROR(V17*VLOOKUP(AF17,【参考】数式用3!$AD$15:$BA$23,MATCH(N17,【参考】数式用3!$AD$2:$BA$2,0)),"")</f>
        <v>0</v>
      </c>
      <c r="Y17" s="919"/>
      <c r="Z17" s="115" t="s">
        <v>129</v>
      </c>
      <c r="AA17" s="106">
        <v>4790</v>
      </c>
      <c r="AB17" s="429">
        <f>IFERROR(AA17*VLOOKUP(AG17,【参考】数式用3!$AD$24:$BA$27,MATCH(N17,【参考】数式用3!$AD$2:$BA$2,0)),"")</f>
        <v>0</v>
      </c>
      <c r="AC17" s="117"/>
      <c r="AD17" s="421">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422" t="str">
        <f t="shared" ref="AE17:AE22" si="1">IF(AND(O17="",R17=""),"",O17&amp;"から"&amp;R17)</f>
        <v>処遇加算Ⅰから処遇加算Ⅰ</v>
      </c>
      <c r="AF17" s="422" t="str">
        <f t="shared" ref="AF17:AF22" si="2">IF(AND(P17="",U17=""),"",P17&amp;"から"&amp;U17)</f>
        <v>特定加算Ⅰから特定加算Ⅰ</v>
      </c>
      <c r="AG17" s="422" t="str">
        <f t="shared" ref="AG17:AG22" si="3">IF(AND(Q17="",Z17=""),"",Q17&amp;"から"&amp;Z17)</f>
        <v>ベア加算からベア加算</v>
      </c>
    </row>
    <row r="18" spans="1:33" ht="24.95" customHeight="1">
      <c r="A18" s="424">
        <v>3</v>
      </c>
      <c r="B18" s="913" t="str">
        <f>IF(基本情報入力シート!C55="","",基本情報入力シート!C55)</f>
        <v>3671500845</v>
      </c>
      <c r="C18" s="914"/>
      <c r="D18" s="914"/>
      <c r="E18" s="914"/>
      <c r="F18" s="914"/>
      <c r="G18" s="914"/>
      <c r="H18" s="914"/>
      <c r="I18" s="915"/>
      <c r="J18" s="425" t="str">
        <f>IF(基本情報入力シート!M55="","",基本情報入力シート!M55)</f>
        <v>藍住町</v>
      </c>
      <c r="K18" s="426" t="str">
        <f>IF(基本情報入力シート!R55="","",基本情報入力シート!R55)</f>
        <v>徳島県</v>
      </c>
      <c r="L18" s="426" t="str">
        <f>IF(基本情報入力シート!W55="","",基本情報入力シート!W55)</f>
        <v>藍住町</v>
      </c>
      <c r="M18" s="427" t="str">
        <f>IF(基本情報入力シート!X55="","",基本情報入力シート!X55)</f>
        <v>グループホーム矢上</v>
      </c>
      <c r="N18" s="428" t="str">
        <f>IF(基本情報入力シート!Y55="","",基本情報入力シート!Y55)</f>
        <v>（介護予防）認知症対応型共同生活介護</v>
      </c>
      <c r="O18" s="110" t="s">
        <v>123</v>
      </c>
      <c r="P18" s="111" t="s">
        <v>126</v>
      </c>
      <c r="Q18" s="112" t="s">
        <v>129</v>
      </c>
      <c r="R18" s="113" t="s">
        <v>123</v>
      </c>
      <c r="S18" s="104">
        <v>1012270</v>
      </c>
      <c r="T18" s="420">
        <f>IFERROR(S18*VLOOKUP(AE18,【参考】数式用3!$AD$3:$BA$14,MATCH(N18,【参考】数式用3!$AD$2:$BA$2,0)),"")</f>
        <v>0</v>
      </c>
      <c r="U18" s="114" t="s">
        <v>126</v>
      </c>
      <c r="V18" s="105">
        <v>282750</v>
      </c>
      <c r="W18" s="124">
        <v>1</v>
      </c>
      <c r="X18" s="911">
        <f>IFERROR(V18*VLOOKUP(AF18,【参考】数式用3!$AD$15:$BA$23,MATCH(N18,【参考】数式用3!$AD$2:$BA$2,0)),"")</f>
        <v>0</v>
      </c>
      <c r="Y18" s="912"/>
      <c r="Z18" s="115" t="s">
        <v>129</v>
      </c>
      <c r="AA18" s="106">
        <v>209750</v>
      </c>
      <c r="AB18" s="429">
        <f>IFERROR(AA18*VLOOKUP(AG18,【参考】数式用3!$AD$24:$BA$27,MATCH(N18,【参考】数式用3!$AD$2:$BA$2,0)),"")</f>
        <v>0</v>
      </c>
      <c r="AC18" s="117"/>
      <c r="AD18" s="421">
        <f t="shared" si="0"/>
        <v>1</v>
      </c>
      <c r="AE18" s="422" t="str">
        <f t="shared" si="1"/>
        <v>処遇加算Ⅰから処遇加算Ⅰ</v>
      </c>
      <c r="AF18" s="422" t="str">
        <f t="shared" si="2"/>
        <v>特定加算Ⅰから特定加算Ⅰ</v>
      </c>
      <c r="AG18" s="422" t="str">
        <f t="shared" si="3"/>
        <v>ベア加算からベア加算</v>
      </c>
    </row>
    <row r="19" spans="1:33" ht="24.95" customHeight="1">
      <c r="A19" s="424">
        <v>4</v>
      </c>
      <c r="B19" s="913" t="str">
        <f>IF(基本情報入力シート!C56="","",基本情報入力シート!C56)</f>
        <v>3691500106</v>
      </c>
      <c r="C19" s="914"/>
      <c r="D19" s="914"/>
      <c r="E19" s="914"/>
      <c r="F19" s="914"/>
      <c r="G19" s="914"/>
      <c r="H19" s="914"/>
      <c r="I19" s="915"/>
      <c r="J19" s="425" t="str">
        <f>IF(基本情報入力シート!M56="","",基本情報入力シート!M56)</f>
        <v>藍住町</v>
      </c>
      <c r="K19" s="426" t="str">
        <f>IF(基本情報入力シート!R56="","",基本情報入力シート!R56)</f>
        <v>徳島県</v>
      </c>
      <c r="L19" s="426" t="str">
        <f>IF(基本情報入力シート!W56="","",基本情報入力シート!W56)</f>
        <v>藍住町</v>
      </c>
      <c r="M19" s="427" t="str">
        <f>IF(基本情報入力シート!X56="","",基本情報入力シート!X56)</f>
        <v>地域密着型特別養護老人ホーム花どけい</v>
      </c>
      <c r="N19" s="428" t="str">
        <f>IF(基本情報入力シート!Y56="","",基本情報入力シート!Y56)</f>
        <v>地域密着型介護老人福祉施設</v>
      </c>
      <c r="O19" s="110" t="s">
        <v>123</v>
      </c>
      <c r="P19" s="111" t="s">
        <v>126</v>
      </c>
      <c r="Q19" s="112" t="s">
        <v>129</v>
      </c>
      <c r="R19" s="113" t="s">
        <v>123</v>
      </c>
      <c r="S19" s="104">
        <v>1520020</v>
      </c>
      <c r="T19" s="420">
        <f>IFERROR(S19*VLOOKUP(AE19,【参考】数式用3!$AD$3:$BA$14,MATCH(N19,【参考】数式用3!$AD$2:$BA$2,0)),"")</f>
        <v>0</v>
      </c>
      <c r="U19" s="114" t="s">
        <v>126</v>
      </c>
      <c r="V19" s="105">
        <v>494520</v>
      </c>
      <c r="W19" s="124">
        <v>1</v>
      </c>
      <c r="X19" s="911">
        <f>IFERROR(V19*VLOOKUP(AF19,【参考】数式用3!$AD$15:$BA$23,MATCH(N19,【参考】数式用3!$AD$2:$BA$2,0)),"")</f>
        <v>0</v>
      </c>
      <c r="Y19" s="912"/>
      <c r="Z19" s="115" t="s">
        <v>129</v>
      </c>
      <c r="AA19" s="106">
        <v>293010</v>
      </c>
      <c r="AB19" s="429">
        <f>IFERROR(AA19*VLOOKUP(AG19,【参考】数式用3!$AD$24:$BA$27,MATCH(N19,【参考】数式用3!$AD$2:$BA$2,0)),"")</f>
        <v>0</v>
      </c>
      <c r="AC19" s="117"/>
      <c r="AD19" s="421">
        <f t="shared" si="0"/>
        <v>1</v>
      </c>
      <c r="AE19" s="422" t="str">
        <f t="shared" si="1"/>
        <v>処遇加算Ⅰから処遇加算Ⅰ</v>
      </c>
      <c r="AF19" s="422" t="str">
        <f t="shared" si="2"/>
        <v>特定加算Ⅰから特定加算Ⅰ</v>
      </c>
      <c r="AG19" s="422" t="str">
        <f t="shared" si="3"/>
        <v>ベア加算からベア加算</v>
      </c>
    </row>
    <row r="20" spans="1:33" ht="24.95" customHeight="1">
      <c r="A20" s="424">
        <v>5</v>
      </c>
      <c r="B20" s="913" t="str">
        <f>IF(基本情報入力シート!C57="","",基本情報入力シート!C57)</f>
        <v>3671501959</v>
      </c>
      <c r="C20" s="914"/>
      <c r="D20" s="914"/>
      <c r="E20" s="914"/>
      <c r="F20" s="914"/>
      <c r="G20" s="914"/>
      <c r="H20" s="914"/>
      <c r="I20" s="915"/>
      <c r="J20" s="425" t="str">
        <f>IF(基本情報入力シート!M57="","",基本情報入力シート!M57)</f>
        <v>徳島県</v>
      </c>
      <c r="K20" s="426" t="str">
        <f>IF(基本情報入力シート!R57="","",基本情報入力シート!R57)</f>
        <v>徳島県</v>
      </c>
      <c r="L20" s="426" t="str">
        <f>IF(基本情報入力シート!W57="","",基本情報入力シート!W57)</f>
        <v>藍住町</v>
      </c>
      <c r="M20" s="427" t="str">
        <f>IF(基本情報入力シート!X57="","",基本情報入力シート!X57)</f>
        <v>ショートステイ花どけい</v>
      </c>
      <c r="N20" s="428" t="str">
        <f>IF(基本情報入力シート!Y57="","",基本情報入力シート!Y57)</f>
        <v>（介護予防）短期入所生活介護</v>
      </c>
      <c r="O20" s="110" t="s">
        <v>123</v>
      </c>
      <c r="P20" s="111" t="s">
        <v>126</v>
      </c>
      <c r="Q20" s="112" t="s">
        <v>129</v>
      </c>
      <c r="R20" s="113" t="s">
        <v>123</v>
      </c>
      <c r="S20" s="104">
        <v>302890</v>
      </c>
      <c r="T20" s="420">
        <f>IFERROR(S20*VLOOKUP(AE20,【参考】数式用3!$AD$3:$BA$14,MATCH(N20,【参考】数式用3!$AD$2:$BA$2,0)),"")</f>
        <v>0</v>
      </c>
      <c r="U20" s="114" t="s">
        <v>126</v>
      </c>
      <c r="V20" s="105">
        <v>98550</v>
      </c>
      <c r="W20" s="124"/>
      <c r="X20" s="911">
        <f>IFERROR(V20*VLOOKUP(AF20,【参考】数式用3!$AD$15:$BA$23,MATCH(N20,【参考】数式用3!$AD$2:$BA$2,0)),"")</f>
        <v>0</v>
      </c>
      <c r="Y20" s="912"/>
      <c r="Z20" s="115" t="s">
        <v>129</v>
      </c>
      <c r="AA20" s="106">
        <v>58380</v>
      </c>
      <c r="AB20" s="429">
        <f>IFERROR(AA20*VLOOKUP(AG20,【参考】数式用3!$AD$24:$BA$27,MATCH(N20,【参考】数式用3!$AD$2:$BA$2,0)),"")</f>
        <v>0</v>
      </c>
      <c r="AC20" s="117"/>
      <c r="AD20" s="421" t="str">
        <f t="shared" si="0"/>
        <v/>
      </c>
      <c r="AE20" s="422" t="str">
        <f t="shared" si="1"/>
        <v>処遇加算Ⅰから処遇加算Ⅰ</v>
      </c>
      <c r="AF20" s="422" t="str">
        <f t="shared" si="2"/>
        <v>特定加算Ⅰから特定加算Ⅰ</v>
      </c>
      <c r="AG20" s="422" t="str">
        <f t="shared" si="3"/>
        <v>ベア加算からベア加算</v>
      </c>
    </row>
    <row r="21" spans="1:33" ht="24.95" customHeight="1">
      <c r="A21" s="424">
        <v>6</v>
      </c>
      <c r="B21" s="913" t="str">
        <f>IF(基本情報入力シート!C58="","",基本情報入力シート!C58)</f>
        <v/>
      </c>
      <c r="C21" s="914"/>
      <c r="D21" s="914"/>
      <c r="E21" s="914"/>
      <c r="F21" s="914"/>
      <c r="G21" s="914"/>
      <c r="H21" s="914"/>
      <c r="I21" s="915"/>
      <c r="J21" s="425" t="str">
        <f>IF(基本情報入力シート!M58="","",基本情報入力シート!M58)</f>
        <v/>
      </c>
      <c r="K21" s="426" t="str">
        <f>IF(基本情報入力シート!R58="","",基本情報入力シート!R58)</f>
        <v/>
      </c>
      <c r="L21" s="426" t="str">
        <f>IF(基本情報入力シート!W58="","",基本情報入力シート!W58)</f>
        <v/>
      </c>
      <c r="M21" s="427" t="str">
        <f>IF(基本情報入力シート!X58="","",基本情報入力シート!X58)</f>
        <v/>
      </c>
      <c r="N21" s="428" t="str">
        <f>IF(基本情報入力シート!Y58="","",基本情報入力シート!Y58)</f>
        <v/>
      </c>
      <c r="O21" s="110"/>
      <c r="P21" s="111"/>
      <c r="Q21" s="112"/>
      <c r="R21" s="113"/>
      <c r="S21" s="104"/>
      <c r="T21" s="420" t="str">
        <f>IFERROR(S21*VLOOKUP(AE21,【参考】数式用3!$AD$3:$BA$14,MATCH(N21,【参考】数式用3!$AD$2:$BA$2,0)),"")</f>
        <v/>
      </c>
      <c r="U21" s="114"/>
      <c r="V21" s="105"/>
      <c r="W21" s="124"/>
      <c r="X21" s="911" t="str">
        <f>IFERROR(V21*VLOOKUP(AF21,【参考】数式用3!$AD$15:$BA$23,MATCH(N21,【参考】数式用3!$AD$2:$BA$2,0)),"")</f>
        <v/>
      </c>
      <c r="Y21" s="912"/>
      <c r="Z21" s="115"/>
      <c r="AA21" s="106"/>
      <c r="AB21" s="429" t="str">
        <f>IFERROR(AA21*VLOOKUP(AG21,【参考】数式用3!$AD$24:$BA$27,MATCH(N21,【参考】数式用3!$AD$2:$BA$2,0)),"")</f>
        <v/>
      </c>
      <c r="AC21" s="117"/>
      <c r="AD21" s="421" t="str">
        <f t="shared" si="0"/>
        <v/>
      </c>
      <c r="AE21" s="422" t="str">
        <f t="shared" si="1"/>
        <v/>
      </c>
      <c r="AF21" s="422" t="str">
        <f t="shared" si="2"/>
        <v/>
      </c>
      <c r="AG21" s="422" t="str">
        <f t="shared" si="3"/>
        <v/>
      </c>
    </row>
    <row r="22" spans="1:33" ht="24.95" customHeight="1">
      <c r="A22" s="424">
        <v>7</v>
      </c>
      <c r="B22" s="913" t="str">
        <f>IF(基本情報入力シート!C59="","",基本情報入力シート!C59)</f>
        <v/>
      </c>
      <c r="C22" s="914"/>
      <c r="D22" s="914"/>
      <c r="E22" s="914"/>
      <c r="F22" s="914"/>
      <c r="G22" s="914"/>
      <c r="H22" s="914"/>
      <c r="I22" s="915"/>
      <c r="J22" s="425" t="str">
        <f>IF(基本情報入力シート!M59="","",基本情報入力シート!M59)</f>
        <v/>
      </c>
      <c r="K22" s="426" t="str">
        <f>IF(基本情報入力シート!R59="","",基本情報入力シート!R59)</f>
        <v/>
      </c>
      <c r="L22" s="426" t="str">
        <f>IF(基本情報入力シート!W59="","",基本情報入力シート!W59)</f>
        <v/>
      </c>
      <c r="M22" s="427" t="str">
        <f>IF(基本情報入力シート!X59="","",基本情報入力シート!X59)</f>
        <v/>
      </c>
      <c r="N22" s="428" t="str">
        <f>IF(基本情報入力シート!Y59="","",基本情報入力シート!Y59)</f>
        <v/>
      </c>
      <c r="O22" s="110"/>
      <c r="P22" s="111"/>
      <c r="Q22" s="112"/>
      <c r="R22" s="113"/>
      <c r="S22" s="104"/>
      <c r="T22" s="420" t="str">
        <f>IFERROR(S22*VLOOKUP(AE22,【参考】数式用3!$AD$3:$BA$14,MATCH(N22,【参考】数式用3!$AD$2:$BA$2,0)),"")</f>
        <v/>
      </c>
      <c r="U22" s="114"/>
      <c r="V22" s="105"/>
      <c r="W22" s="124"/>
      <c r="X22" s="911" t="str">
        <f>IFERROR(V22*VLOOKUP(AF22,【参考】数式用3!$AD$15:$BA$23,MATCH(N22,【参考】数式用3!$AD$2:$BA$2,0)),"")</f>
        <v/>
      </c>
      <c r="Y22" s="912"/>
      <c r="Z22" s="115"/>
      <c r="AA22" s="106"/>
      <c r="AB22" s="429" t="str">
        <f>IFERROR(AA22*VLOOKUP(AG22,【参考】数式用3!$AD$24:$BA$27,MATCH(N22,【参考】数式用3!$AD$2:$BA$2,0)),"")</f>
        <v/>
      </c>
      <c r="AC22" s="117"/>
      <c r="AD22" s="421" t="str">
        <f t="shared" si="0"/>
        <v/>
      </c>
      <c r="AE22" s="422" t="str">
        <f t="shared" si="1"/>
        <v/>
      </c>
      <c r="AF22" s="422" t="str">
        <f t="shared" si="2"/>
        <v/>
      </c>
      <c r="AG22" s="422" t="str">
        <f t="shared" si="3"/>
        <v/>
      </c>
    </row>
    <row r="23" spans="1:33" ht="24.95" customHeight="1">
      <c r="A23" s="424">
        <v>8</v>
      </c>
      <c r="B23" s="913" t="str">
        <f>IF(基本情報入力シート!C60="","",基本情報入力シート!C60)</f>
        <v/>
      </c>
      <c r="C23" s="914"/>
      <c r="D23" s="914"/>
      <c r="E23" s="914"/>
      <c r="F23" s="914"/>
      <c r="G23" s="914"/>
      <c r="H23" s="914"/>
      <c r="I23" s="915"/>
      <c r="J23" s="425" t="str">
        <f>IF(基本情報入力シート!M60="","",基本情報入力シート!M60)</f>
        <v/>
      </c>
      <c r="K23" s="426" t="str">
        <f>IF(基本情報入力シート!R60="","",基本情報入力シート!R60)</f>
        <v/>
      </c>
      <c r="L23" s="426" t="str">
        <f>IF(基本情報入力シート!W60="","",基本情報入力シート!W60)</f>
        <v/>
      </c>
      <c r="M23" s="427" t="str">
        <f>IF(基本情報入力シート!X60="","",基本情報入力シート!X60)</f>
        <v/>
      </c>
      <c r="N23" s="428" t="str">
        <f>IF(基本情報入力シート!Y60="","",基本情報入力シート!Y60)</f>
        <v/>
      </c>
      <c r="O23" s="110"/>
      <c r="P23" s="111"/>
      <c r="Q23" s="112"/>
      <c r="R23" s="113"/>
      <c r="S23" s="104"/>
      <c r="T23" s="420" t="str">
        <f>IFERROR(S23*VLOOKUP(AE23,【参考】数式用3!$AD$3:$BA$14,MATCH(N23,【参考】数式用3!$AD$2:$BA$2,0)),"")</f>
        <v/>
      </c>
      <c r="U23" s="114"/>
      <c r="V23" s="105"/>
      <c r="W23" s="124"/>
      <c r="X23" s="911" t="str">
        <f>IFERROR(V23*VLOOKUP(AF23,【参考】数式用3!$AD$15:$BA$23,MATCH(N23,【参考】数式用3!$AD$2:$BA$2,0)),"")</f>
        <v/>
      </c>
      <c r="Y23" s="912"/>
      <c r="Z23" s="115"/>
      <c r="AA23" s="106"/>
      <c r="AB23" s="429" t="str">
        <f>IFERROR(AA23*VLOOKUP(AG23,【参考】数式用3!$AD$24:$BA$27,MATCH(N23,【参考】数式用3!$AD$2:$BA$2,0)),"")</f>
        <v/>
      </c>
      <c r="AC23" s="117"/>
      <c r="AD23" s="421" t="str">
        <f t="shared" si="0"/>
        <v/>
      </c>
      <c r="AE23" s="422" t="str">
        <f t="shared" ref="AE23:AE86" si="4">IF(AND(O23="",R23=""),"",O23&amp;"から"&amp;R23)</f>
        <v/>
      </c>
      <c r="AF23" s="422" t="str">
        <f t="shared" ref="AF23:AF86" si="5">IF(AND(P23="",U23=""),"",P23&amp;"から"&amp;U23)</f>
        <v/>
      </c>
      <c r="AG23" s="422" t="str">
        <f t="shared" ref="AG23:AG86" si="6">IF(AND(Q23="",Z23=""),"",Q23&amp;"から"&amp;Z23)</f>
        <v/>
      </c>
    </row>
    <row r="24" spans="1:33" ht="24.95" customHeight="1">
      <c r="A24" s="424">
        <v>9</v>
      </c>
      <c r="B24" s="913" t="str">
        <f>IF(基本情報入力シート!C61="","",基本情報入力シート!C61)</f>
        <v/>
      </c>
      <c r="C24" s="914"/>
      <c r="D24" s="914"/>
      <c r="E24" s="914"/>
      <c r="F24" s="914"/>
      <c r="G24" s="914"/>
      <c r="H24" s="914"/>
      <c r="I24" s="915"/>
      <c r="J24" s="425" t="str">
        <f>IF(基本情報入力シート!M61="","",基本情報入力シート!M61)</f>
        <v/>
      </c>
      <c r="K24" s="426" t="str">
        <f>IF(基本情報入力シート!R61="","",基本情報入力シート!R61)</f>
        <v/>
      </c>
      <c r="L24" s="426" t="str">
        <f>IF(基本情報入力シート!W61="","",基本情報入力シート!W61)</f>
        <v/>
      </c>
      <c r="M24" s="427" t="str">
        <f>IF(基本情報入力シート!X61="","",基本情報入力シート!X61)</f>
        <v/>
      </c>
      <c r="N24" s="428" t="str">
        <f>IF(基本情報入力シート!Y61="","",基本情報入力シート!Y61)</f>
        <v/>
      </c>
      <c r="O24" s="110"/>
      <c r="P24" s="111"/>
      <c r="Q24" s="112"/>
      <c r="R24" s="113"/>
      <c r="S24" s="104"/>
      <c r="T24" s="420" t="str">
        <f>IFERROR(S24*VLOOKUP(AE24,【参考】数式用3!$AD$3:$BA$14,MATCH(N24,【参考】数式用3!$AD$2:$BA$2,0)),"")</f>
        <v/>
      </c>
      <c r="U24" s="114"/>
      <c r="V24" s="105"/>
      <c r="W24" s="124"/>
      <c r="X24" s="911" t="str">
        <f>IFERROR(V24*VLOOKUP(AF24,【参考】数式用3!$AD$15:$BA$23,MATCH(N24,【参考】数式用3!$AD$2:$BA$2,0)),"")</f>
        <v/>
      </c>
      <c r="Y24" s="912"/>
      <c r="Z24" s="115"/>
      <c r="AA24" s="106"/>
      <c r="AB24" s="429" t="str">
        <f>IFERROR(AA24*VLOOKUP(AG24,【参考】数式用3!$AD$24:$BA$27,MATCH(N24,【参考】数式用3!$AD$2:$BA$2,0)),"")</f>
        <v/>
      </c>
      <c r="AC24" s="117"/>
      <c r="AD24" s="421" t="str">
        <f t="shared" si="0"/>
        <v/>
      </c>
      <c r="AE24" s="422" t="str">
        <f t="shared" si="4"/>
        <v/>
      </c>
      <c r="AF24" s="422" t="str">
        <f t="shared" si="5"/>
        <v/>
      </c>
      <c r="AG24" s="422" t="str">
        <f t="shared" si="6"/>
        <v/>
      </c>
    </row>
    <row r="25" spans="1:33" ht="24.95" customHeight="1">
      <c r="A25" s="424">
        <v>10</v>
      </c>
      <c r="B25" s="913" t="str">
        <f>IF(基本情報入力シート!C62="","",基本情報入力シート!C62)</f>
        <v/>
      </c>
      <c r="C25" s="914"/>
      <c r="D25" s="914"/>
      <c r="E25" s="914"/>
      <c r="F25" s="914"/>
      <c r="G25" s="914"/>
      <c r="H25" s="914"/>
      <c r="I25" s="915"/>
      <c r="J25" s="425" t="str">
        <f>IF(基本情報入力シート!M62="","",基本情報入力シート!M62)</f>
        <v/>
      </c>
      <c r="K25" s="426" t="str">
        <f>IF(基本情報入力シート!R62="","",基本情報入力シート!R62)</f>
        <v/>
      </c>
      <c r="L25" s="426" t="str">
        <f>IF(基本情報入力シート!W62="","",基本情報入力シート!W62)</f>
        <v/>
      </c>
      <c r="M25" s="427" t="str">
        <f>IF(基本情報入力シート!X62="","",基本情報入力シート!X62)</f>
        <v/>
      </c>
      <c r="N25" s="428" t="str">
        <f>IF(基本情報入力シート!Y62="","",基本情報入力シート!Y62)</f>
        <v/>
      </c>
      <c r="O25" s="110"/>
      <c r="P25" s="111"/>
      <c r="Q25" s="112"/>
      <c r="R25" s="113"/>
      <c r="S25" s="104"/>
      <c r="T25" s="420" t="str">
        <f>IFERROR(S25*VLOOKUP(AE25,【参考】数式用3!$AD$3:$BA$14,MATCH(N25,【参考】数式用3!$AD$2:$BA$2,0)),"")</f>
        <v/>
      </c>
      <c r="U25" s="114"/>
      <c r="V25" s="105"/>
      <c r="W25" s="124"/>
      <c r="X25" s="911" t="str">
        <f>IFERROR(V25*VLOOKUP(AF25,【参考】数式用3!$AD$15:$BA$23,MATCH(N25,【参考】数式用3!$AD$2:$BA$2,0)),"")</f>
        <v/>
      </c>
      <c r="Y25" s="912"/>
      <c r="Z25" s="115"/>
      <c r="AA25" s="106"/>
      <c r="AB25" s="429" t="str">
        <f>IFERROR(AA25*VLOOKUP(AG25,【参考】数式用3!$AD$24:$BA$27,MATCH(N25,【参考】数式用3!$AD$2:$BA$2,0)),"")</f>
        <v/>
      </c>
      <c r="AC25" s="117"/>
      <c r="AD25" s="421" t="str">
        <f t="shared" si="0"/>
        <v/>
      </c>
      <c r="AE25" s="422" t="str">
        <f t="shared" si="4"/>
        <v/>
      </c>
      <c r="AF25" s="422" t="str">
        <f t="shared" si="5"/>
        <v/>
      </c>
      <c r="AG25" s="422" t="str">
        <f t="shared" si="6"/>
        <v/>
      </c>
    </row>
    <row r="26" spans="1:33" ht="24.95" customHeight="1">
      <c r="A26" s="424">
        <v>11</v>
      </c>
      <c r="B26" s="913" t="str">
        <f>IF(基本情報入力シート!C63="","",基本情報入力シート!C63)</f>
        <v/>
      </c>
      <c r="C26" s="914"/>
      <c r="D26" s="914"/>
      <c r="E26" s="914"/>
      <c r="F26" s="914"/>
      <c r="G26" s="914"/>
      <c r="H26" s="914"/>
      <c r="I26" s="915"/>
      <c r="J26" s="425" t="str">
        <f>IF(基本情報入力シート!M63="","",基本情報入力シート!M63)</f>
        <v/>
      </c>
      <c r="K26" s="426" t="str">
        <f>IF(基本情報入力シート!R63="","",基本情報入力シート!R63)</f>
        <v/>
      </c>
      <c r="L26" s="426" t="str">
        <f>IF(基本情報入力シート!W63="","",基本情報入力シート!W63)</f>
        <v/>
      </c>
      <c r="M26" s="427" t="str">
        <f>IF(基本情報入力シート!X63="","",基本情報入力シート!X63)</f>
        <v/>
      </c>
      <c r="N26" s="428" t="str">
        <f>IF(基本情報入力シート!Y63="","",基本情報入力シート!Y63)</f>
        <v/>
      </c>
      <c r="O26" s="110"/>
      <c r="P26" s="111"/>
      <c r="Q26" s="112"/>
      <c r="R26" s="113"/>
      <c r="S26" s="104"/>
      <c r="T26" s="420" t="str">
        <f>IFERROR(S26*VLOOKUP(AE26,【参考】数式用3!$AD$3:$BA$14,MATCH(N26,【参考】数式用3!$AD$2:$BA$2,0)),"")</f>
        <v/>
      </c>
      <c r="U26" s="114"/>
      <c r="V26" s="105"/>
      <c r="W26" s="124"/>
      <c r="X26" s="911" t="str">
        <f>IFERROR(V26*VLOOKUP(AF26,【参考】数式用3!$AD$15:$BA$23,MATCH(N26,【参考】数式用3!$AD$2:$BA$2,0)),"")</f>
        <v/>
      </c>
      <c r="Y26" s="912"/>
      <c r="Z26" s="115"/>
      <c r="AA26" s="106"/>
      <c r="AB26" s="429" t="str">
        <f>IFERROR(AA26*VLOOKUP(AG26,【参考】数式用3!$AD$24:$BA$27,MATCH(N26,【参考】数式用3!$AD$2:$BA$2,0)),"")</f>
        <v/>
      </c>
      <c r="AC26" s="117"/>
      <c r="AD26" s="421" t="str">
        <f t="shared" si="0"/>
        <v/>
      </c>
      <c r="AE26" s="422" t="str">
        <f t="shared" si="4"/>
        <v/>
      </c>
      <c r="AF26" s="422" t="str">
        <f t="shared" si="5"/>
        <v/>
      </c>
      <c r="AG26" s="422" t="str">
        <f t="shared" si="6"/>
        <v/>
      </c>
    </row>
    <row r="27" spans="1:33" ht="24.95" customHeight="1">
      <c r="A27" s="424">
        <v>12</v>
      </c>
      <c r="B27" s="913" t="str">
        <f>IF(基本情報入力シート!C64="","",基本情報入力シート!C64)</f>
        <v/>
      </c>
      <c r="C27" s="914"/>
      <c r="D27" s="914"/>
      <c r="E27" s="914"/>
      <c r="F27" s="914"/>
      <c r="G27" s="914"/>
      <c r="H27" s="914"/>
      <c r="I27" s="915"/>
      <c r="J27" s="425" t="str">
        <f>IF(基本情報入力シート!M64="","",基本情報入力シート!M64)</f>
        <v/>
      </c>
      <c r="K27" s="426" t="str">
        <f>IF(基本情報入力シート!R64="","",基本情報入力シート!R64)</f>
        <v/>
      </c>
      <c r="L27" s="426" t="str">
        <f>IF(基本情報入力シート!W64="","",基本情報入力シート!W64)</f>
        <v/>
      </c>
      <c r="M27" s="427" t="str">
        <f>IF(基本情報入力シート!X64="","",基本情報入力シート!X64)</f>
        <v/>
      </c>
      <c r="N27" s="428" t="str">
        <f>IF(基本情報入力シート!Y64="","",基本情報入力シート!Y64)</f>
        <v/>
      </c>
      <c r="O27" s="110"/>
      <c r="P27" s="111"/>
      <c r="Q27" s="112"/>
      <c r="R27" s="113"/>
      <c r="S27" s="104"/>
      <c r="T27" s="420" t="str">
        <f>IFERROR(S27*VLOOKUP(AE27,【参考】数式用3!$AD$3:$BA$14,MATCH(N27,【参考】数式用3!$AD$2:$BA$2,0)),"")</f>
        <v/>
      </c>
      <c r="U27" s="114"/>
      <c r="V27" s="105"/>
      <c r="W27" s="124"/>
      <c r="X27" s="911" t="str">
        <f>IFERROR(V27*VLOOKUP(AF27,【参考】数式用3!$AD$15:$BA$23,MATCH(N27,【参考】数式用3!$AD$2:$BA$2,0)),"")</f>
        <v/>
      </c>
      <c r="Y27" s="912"/>
      <c r="Z27" s="115"/>
      <c r="AA27" s="106"/>
      <c r="AB27" s="429" t="str">
        <f>IFERROR(AA27*VLOOKUP(AG27,【参考】数式用3!$AD$24:$BA$27,MATCH(N27,【参考】数式用3!$AD$2:$BA$2,0)),"")</f>
        <v/>
      </c>
      <c r="AC27" s="117"/>
      <c r="AD27" s="421" t="str">
        <f t="shared" si="0"/>
        <v/>
      </c>
      <c r="AE27" s="422" t="str">
        <f t="shared" si="4"/>
        <v/>
      </c>
      <c r="AF27" s="422" t="str">
        <f t="shared" si="5"/>
        <v/>
      </c>
      <c r="AG27" s="422" t="str">
        <f t="shared" si="6"/>
        <v/>
      </c>
    </row>
    <row r="28" spans="1:33" ht="24.95" customHeight="1">
      <c r="A28" s="424">
        <v>13</v>
      </c>
      <c r="B28" s="913" t="str">
        <f>IF(基本情報入力シート!C65="","",基本情報入力シート!C65)</f>
        <v/>
      </c>
      <c r="C28" s="914"/>
      <c r="D28" s="914"/>
      <c r="E28" s="914"/>
      <c r="F28" s="914"/>
      <c r="G28" s="914"/>
      <c r="H28" s="914"/>
      <c r="I28" s="915"/>
      <c r="J28" s="425" t="str">
        <f>IF(基本情報入力シート!M65="","",基本情報入力シート!M65)</f>
        <v/>
      </c>
      <c r="K28" s="426" t="str">
        <f>IF(基本情報入力シート!R65="","",基本情報入力シート!R65)</f>
        <v/>
      </c>
      <c r="L28" s="426" t="str">
        <f>IF(基本情報入力シート!W65="","",基本情報入力シート!W65)</f>
        <v/>
      </c>
      <c r="M28" s="427" t="str">
        <f>IF(基本情報入力シート!X65="","",基本情報入力シート!X65)</f>
        <v/>
      </c>
      <c r="N28" s="428" t="str">
        <f>IF(基本情報入力シート!Y65="","",基本情報入力シート!Y65)</f>
        <v/>
      </c>
      <c r="O28" s="110"/>
      <c r="P28" s="111"/>
      <c r="Q28" s="112"/>
      <c r="R28" s="113"/>
      <c r="S28" s="104"/>
      <c r="T28" s="420" t="str">
        <f>IFERROR(S28*VLOOKUP(AE28,【参考】数式用3!$AD$3:$BA$14,MATCH(N28,【参考】数式用3!$AD$2:$BA$2,0)),"")</f>
        <v/>
      </c>
      <c r="U28" s="114"/>
      <c r="V28" s="105"/>
      <c r="W28" s="124"/>
      <c r="X28" s="911" t="str">
        <f>IFERROR(V28*VLOOKUP(AF28,【参考】数式用3!$AD$15:$BA$23,MATCH(N28,【参考】数式用3!$AD$2:$BA$2,0)),"")</f>
        <v/>
      </c>
      <c r="Y28" s="912"/>
      <c r="Z28" s="115"/>
      <c r="AA28" s="106"/>
      <c r="AB28" s="429" t="str">
        <f>IFERROR(AA28*VLOOKUP(AG28,【参考】数式用3!$AD$24:$BA$27,MATCH(N28,【参考】数式用3!$AD$2:$BA$2,0)),"")</f>
        <v/>
      </c>
      <c r="AC28" s="117"/>
      <c r="AD28" s="421" t="str">
        <f t="shared" si="0"/>
        <v/>
      </c>
      <c r="AE28" s="422" t="str">
        <f t="shared" si="4"/>
        <v/>
      </c>
      <c r="AF28" s="422" t="str">
        <f t="shared" si="5"/>
        <v/>
      </c>
      <c r="AG28" s="422" t="str">
        <f t="shared" si="6"/>
        <v/>
      </c>
    </row>
    <row r="29" spans="1:33" ht="24.95" customHeight="1">
      <c r="A29" s="424">
        <v>14</v>
      </c>
      <c r="B29" s="913" t="str">
        <f>IF(基本情報入力シート!C66="","",基本情報入力シート!C66)</f>
        <v/>
      </c>
      <c r="C29" s="914"/>
      <c r="D29" s="914"/>
      <c r="E29" s="914"/>
      <c r="F29" s="914"/>
      <c r="G29" s="914"/>
      <c r="H29" s="914"/>
      <c r="I29" s="915"/>
      <c r="J29" s="425" t="str">
        <f>IF(基本情報入力シート!M66="","",基本情報入力シート!M66)</f>
        <v/>
      </c>
      <c r="K29" s="426" t="str">
        <f>IF(基本情報入力シート!R66="","",基本情報入力シート!R66)</f>
        <v/>
      </c>
      <c r="L29" s="426" t="str">
        <f>IF(基本情報入力シート!W66="","",基本情報入力シート!W66)</f>
        <v/>
      </c>
      <c r="M29" s="427" t="str">
        <f>IF(基本情報入力シート!X66="","",基本情報入力シート!X66)</f>
        <v/>
      </c>
      <c r="N29" s="428" t="str">
        <f>IF(基本情報入力シート!Y66="","",基本情報入力シート!Y66)</f>
        <v/>
      </c>
      <c r="O29" s="110"/>
      <c r="P29" s="111"/>
      <c r="Q29" s="112"/>
      <c r="R29" s="113"/>
      <c r="S29" s="104"/>
      <c r="T29" s="420" t="str">
        <f>IFERROR(S29*VLOOKUP(AE29,【参考】数式用3!$AD$3:$BA$14,MATCH(N29,【参考】数式用3!$AD$2:$BA$2,0)),"")</f>
        <v/>
      </c>
      <c r="U29" s="114"/>
      <c r="V29" s="105"/>
      <c r="W29" s="124"/>
      <c r="X29" s="911" t="str">
        <f>IFERROR(V29*VLOOKUP(AF29,【参考】数式用3!$AD$15:$BA$23,MATCH(N29,【参考】数式用3!$AD$2:$BA$2,0)),"")</f>
        <v/>
      </c>
      <c r="Y29" s="912"/>
      <c r="Z29" s="115"/>
      <c r="AA29" s="106"/>
      <c r="AB29" s="429" t="str">
        <f>IFERROR(AA29*VLOOKUP(AG29,【参考】数式用3!$AD$24:$BA$27,MATCH(N29,【参考】数式用3!$AD$2:$BA$2,0)),"")</f>
        <v/>
      </c>
      <c r="AC29" s="117"/>
      <c r="AD29" s="421" t="str">
        <f t="shared" si="0"/>
        <v/>
      </c>
      <c r="AE29" s="422" t="str">
        <f t="shared" si="4"/>
        <v/>
      </c>
      <c r="AF29" s="422" t="str">
        <f t="shared" si="5"/>
        <v/>
      </c>
      <c r="AG29" s="422" t="str">
        <f t="shared" si="6"/>
        <v/>
      </c>
    </row>
    <row r="30" spans="1:33" ht="24.95" customHeight="1">
      <c r="A30" s="424">
        <v>15</v>
      </c>
      <c r="B30" s="913" t="str">
        <f>IF(基本情報入力シート!C67="","",基本情報入力シート!C67)</f>
        <v/>
      </c>
      <c r="C30" s="914"/>
      <c r="D30" s="914"/>
      <c r="E30" s="914"/>
      <c r="F30" s="914"/>
      <c r="G30" s="914"/>
      <c r="H30" s="914"/>
      <c r="I30" s="915"/>
      <c r="J30" s="425" t="str">
        <f>IF(基本情報入力シート!M67="","",基本情報入力シート!M67)</f>
        <v/>
      </c>
      <c r="K30" s="426" t="str">
        <f>IF(基本情報入力シート!R67="","",基本情報入力シート!R67)</f>
        <v/>
      </c>
      <c r="L30" s="426" t="str">
        <f>IF(基本情報入力シート!W67="","",基本情報入力シート!W67)</f>
        <v/>
      </c>
      <c r="M30" s="427" t="str">
        <f>IF(基本情報入力シート!X67="","",基本情報入力シート!X67)</f>
        <v/>
      </c>
      <c r="N30" s="428" t="str">
        <f>IF(基本情報入力シート!Y67="","",基本情報入力シート!Y67)</f>
        <v/>
      </c>
      <c r="O30" s="110"/>
      <c r="P30" s="111"/>
      <c r="Q30" s="112"/>
      <c r="R30" s="113"/>
      <c r="S30" s="104"/>
      <c r="T30" s="420" t="str">
        <f>IFERROR(S30*VLOOKUP(AE30,【参考】数式用3!$AD$3:$BA$14,MATCH(N30,【参考】数式用3!$AD$2:$BA$2,0)),"")</f>
        <v/>
      </c>
      <c r="U30" s="114"/>
      <c r="V30" s="105"/>
      <c r="W30" s="124"/>
      <c r="X30" s="911" t="str">
        <f>IFERROR(V30*VLOOKUP(AF30,【参考】数式用3!$AD$15:$BA$23,MATCH(N30,【参考】数式用3!$AD$2:$BA$2,0)),"")</f>
        <v/>
      </c>
      <c r="Y30" s="912"/>
      <c r="Z30" s="115"/>
      <c r="AA30" s="106"/>
      <c r="AB30" s="429" t="str">
        <f>IFERROR(AA30*VLOOKUP(AG30,【参考】数式用3!$AD$24:$BA$27,MATCH(N30,【参考】数式用3!$AD$2:$BA$2,0)),"")</f>
        <v/>
      </c>
      <c r="AC30" s="117"/>
      <c r="AD30" s="421" t="str">
        <f t="shared" si="0"/>
        <v/>
      </c>
      <c r="AE30" s="422" t="str">
        <f t="shared" si="4"/>
        <v/>
      </c>
      <c r="AF30" s="422" t="str">
        <f t="shared" si="5"/>
        <v/>
      </c>
      <c r="AG30" s="422" t="str">
        <f t="shared" si="6"/>
        <v/>
      </c>
    </row>
    <row r="31" spans="1:33" ht="24.95" customHeight="1">
      <c r="A31" s="424">
        <v>16</v>
      </c>
      <c r="B31" s="913" t="str">
        <f>IF(基本情報入力シート!C68="","",基本情報入力シート!C68)</f>
        <v/>
      </c>
      <c r="C31" s="914"/>
      <c r="D31" s="914"/>
      <c r="E31" s="914"/>
      <c r="F31" s="914"/>
      <c r="G31" s="914"/>
      <c r="H31" s="914"/>
      <c r="I31" s="915"/>
      <c r="J31" s="425" t="str">
        <f>IF(基本情報入力シート!M68="","",基本情報入力シート!M68)</f>
        <v/>
      </c>
      <c r="K31" s="426" t="str">
        <f>IF(基本情報入力シート!R68="","",基本情報入力シート!R68)</f>
        <v/>
      </c>
      <c r="L31" s="426" t="str">
        <f>IF(基本情報入力シート!W68="","",基本情報入力シート!W68)</f>
        <v/>
      </c>
      <c r="M31" s="427" t="str">
        <f>IF(基本情報入力シート!X68="","",基本情報入力シート!X68)</f>
        <v/>
      </c>
      <c r="N31" s="428" t="str">
        <f>IF(基本情報入力シート!Y68="","",基本情報入力シート!Y68)</f>
        <v/>
      </c>
      <c r="O31" s="110"/>
      <c r="P31" s="111"/>
      <c r="Q31" s="112"/>
      <c r="R31" s="113"/>
      <c r="S31" s="104"/>
      <c r="T31" s="420" t="str">
        <f>IFERROR(S31*VLOOKUP(AE31,【参考】数式用3!$AD$3:$BA$14,MATCH(N31,【参考】数式用3!$AD$2:$BA$2,0)),"")</f>
        <v/>
      </c>
      <c r="U31" s="114"/>
      <c r="V31" s="105"/>
      <c r="W31" s="124"/>
      <c r="X31" s="911" t="str">
        <f>IFERROR(V31*VLOOKUP(AF31,【参考】数式用3!$AD$15:$BA$23,MATCH(N31,【参考】数式用3!$AD$2:$BA$2,0)),"")</f>
        <v/>
      </c>
      <c r="Y31" s="912"/>
      <c r="Z31" s="115"/>
      <c r="AA31" s="106"/>
      <c r="AB31" s="429" t="str">
        <f>IFERROR(AA31*VLOOKUP(AG31,【参考】数式用3!$AD$24:$BA$27,MATCH(N31,【参考】数式用3!$AD$2:$BA$2,0)),"")</f>
        <v/>
      </c>
      <c r="AC31" s="117"/>
      <c r="AD31" s="421" t="str">
        <f t="shared" si="0"/>
        <v/>
      </c>
      <c r="AE31" s="422" t="str">
        <f t="shared" si="4"/>
        <v/>
      </c>
      <c r="AF31" s="422" t="str">
        <f t="shared" si="5"/>
        <v/>
      </c>
      <c r="AG31" s="422" t="str">
        <f t="shared" si="6"/>
        <v/>
      </c>
    </row>
    <row r="32" spans="1:33" ht="24.95" customHeight="1">
      <c r="A32" s="424">
        <v>17</v>
      </c>
      <c r="B32" s="913" t="str">
        <f>IF(基本情報入力シート!C69="","",基本情報入力シート!C69)</f>
        <v/>
      </c>
      <c r="C32" s="914"/>
      <c r="D32" s="914"/>
      <c r="E32" s="914"/>
      <c r="F32" s="914"/>
      <c r="G32" s="914"/>
      <c r="H32" s="914"/>
      <c r="I32" s="915"/>
      <c r="J32" s="426" t="str">
        <f>IF(基本情報入力シート!M69="","",基本情報入力シート!M69)</f>
        <v/>
      </c>
      <c r="K32" s="426" t="str">
        <f>IF(基本情報入力シート!R69="","",基本情報入力シート!R69)</f>
        <v/>
      </c>
      <c r="L32" s="426" t="str">
        <f>IF(基本情報入力シート!W69="","",基本情報入力シート!W69)</f>
        <v/>
      </c>
      <c r="M32" s="441" t="str">
        <f>IF(基本情報入力シート!X69="","",基本情報入力シート!X69)</f>
        <v/>
      </c>
      <c r="N32" s="448" t="str">
        <f>IF(基本情報入力シート!Y69="","",基本情報入力シート!Y69)</f>
        <v/>
      </c>
      <c r="O32" s="110"/>
      <c r="P32" s="111"/>
      <c r="Q32" s="112"/>
      <c r="R32" s="110"/>
      <c r="S32" s="443"/>
      <c r="T32" s="420" t="str">
        <f>IFERROR(S32*VLOOKUP(AE32,【参考】数式用3!$AD$3:$BA$14,MATCH(N32,【参考】数式用3!$AD$2:$BA$2,0)),"")</f>
        <v/>
      </c>
      <c r="U32" s="445"/>
      <c r="V32" s="124"/>
      <c r="W32" s="124"/>
      <c r="X32" s="911" t="str">
        <f>IFERROR(V32*VLOOKUP(AF32,【参考】数式用3!$AD$15:$BA$23,MATCH(N32,【参考】数式用3!$AD$2:$BA$2,0)),"")</f>
        <v/>
      </c>
      <c r="Y32" s="912"/>
      <c r="Z32" s="451"/>
      <c r="AA32" s="447"/>
      <c r="AB32" s="429" t="str">
        <f>IFERROR(AA32*VLOOKUP(AG32,【参考】数式用3!$AD$24:$BA$27,MATCH(N32,【参考】数式用3!$AD$2:$BA$2,0)),"")</f>
        <v/>
      </c>
      <c r="AC32" s="117"/>
      <c r="AD32" s="421" t="str">
        <f t="shared" si="0"/>
        <v/>
      </c>
      <c r="AE32" s="422" t="str">
        <f t="shared" si="4"/>
        <v/>
      </c>
      <c r="AF32" s="422" t="str">
        <f t="shared" si="5"/>
        <v/>
      </c>
      <c r="AG32" s="422" t="str">
        <f t="shared" si="6"/>
        <v/>
      </c>
    </row>
    <row r="33" spans="1:33" ht="24.95" customHeight="1">
      <c r="A33" s="424">
        <v>18</v>
      </c>
      <c r="B33" s="913" t="str">
        <f>IF(基本情報入力シート!C70="","",基本情報入力シート!C70)</f>
        <v/>
      </c>
      <c r="C33" s="914"/>
      <c r="D33" s="914"/>
      <c r="E33" s="914"/>
      <c r="F33" s="914"/>
      <c r="G33" s="914"/>
      <c r="H33" s="914"/>
      <c r="I33" s="915"/>
      <c r="J33" s="425" t="str">
        <f>IF(基本情報入力シート!M70="","",基本情報入力シート!M70)</f>
        <v/>
      </c>
      <c r="K33" s="426" t="str">
        <f>IF(基本情報入力シート!R70="","",基本情報入力シート!R70)</f>
        <v/>
      </c>
      <c r="L33" s="426" t="str">
        <f>IF(基本情報入力シート!W70="","",基本情報入力シート!W70)</f>
        <v/>
      </c>
      <c r="M33" s="427" t="str">
        <f>IF(基本情報入力シート!X70="","",基本情報入力シート!X70)</f>
        <v/>
      </c>
      <c r="N33" s="428" t="str">
        <f>IF(基本情報入力シート!Y70="","",基本情報入力シート!Y70)</f>
        <v/>
      </c>
      <c r="O33" s="110"/>
      <c r="P33" s="111"/>
      <c r="Q33" s="112"/>
      <c r="R33" s="113"/>
      <c r="S33" s="104"/>
      <c r="T33" s="420" t="str">
        <f>IFERROR(S33*VLOOKUP(AE33,【参考】数式用3!$AD$3:$BA$14,MATCH(N33,【参考】数式用3!$AD$2:$BA$2,0)),"")</f>
        <v/>
      </c>
      <c r="U33" s="114"/>
      <c r="V33" s="105"/>
      <c r="W33" s="124"/>
      <c r="X33" s="911" t="str">
        <f>IFERROR(V33*VLOOKUP(AF33,【参考】数式用3!$AD$15:$BA$23,MATCH(N33,【参考】数式用3!$AD$2:$BA$2,0)),"")</f>
        <v/>
      </c>
      <c r="Y33" s="912"/>
      <c r="Z33" s="115"/>
      <c r="AA33" s="106"/>
      <c r="AB33" s="429" t="str">
        <f>IFERROR(AA33*VLOOKUP(AG33,【参考】数式用3!$AD$24:$BA$27,MATCH(N33,【参考】数式用3!$AD$2:$BA$2,0)),"")</f>
        <v/>
      </c>
      <c r="AC33" s="117"/>
      <c r="AD33" s="421" t="str">
        <f t="shared" si="0"/>
        <v/>
      </c>
      <c r="AE33" s="422" t="str">
        <f t="shared" si="4"/>
        <v/>
      </c>
      <c r="AF33" s="422" t="str">
        <f t="shared" si="5"/>
        <v/>
      </c>
      <c r="AG33" s="422" t="str">
        <f t="shared" si="6"/>
        <v/>
      </c>
    </row>
    <row r="34" spans="1:33" ht="24.95" customHeight="1">
      <c r="A34" s="424">
        <v>19</v>
      </c>
      <c r="B34" s="913" t="str">
        <f>IF(基本情報入力シート!C71="","",基本情報入力シート!C71)</f>
        <v/>
      </c>
      <c r="C34" s="914"/>
      <c r="D34" s="914"/>
      <c r="E34" s="914"/>
      <c r="F34" s="914"/>
      <c r="G34" s="914"/>
      <c r="H34" s="914"/>
      <c r="I34" s="915"/>
      <c r="J34" s="425" t="str">
        <f>IF(基本情報入力シート!M71="","",基本情報入力シート!M71)</f>
        <v/>
      </c>
      <c r="K34" s="426" t="str">
        <f>IF(基本情報入力シート!R71="","",基本情報入力シート!R71)</f>
        <v/>
      </c>
      <c r="L34" s="426" t="str">
        <f>IF(基本情報入力シート!W71="","",基本情報入力シート!W71)</f>
        <v/>
      </c>
      <c r="M34" s="427" t="str">
        <f>IF(基本情報入力シート!X71="","",基本情報入力シート!X71)</f>
        <v/>
      </c>
      <c r="N34" s="428" t="str">
        <f>IF(基本情報入力シート!Y71="","",基本情報入力シート!Y71)</f>
        <v/>
      </c>
      <c r="O34" s="110"/>
      <c r="P34" s="111"/>
      <c r="Q34" s="112"/>
      <c r="R34" s="113"/>
      <c r="S34" s="104"/>
      <c r="T34" s="420" t="str">
        <f>IFERROR(S34*VLOOKUP(AE34,【参考】数式用3!$AD$3:$BA$14,MATCH(N34,【参考】数式用3!$AD$2:$BA$2,0)),"")</f>
        <v/>
      </c>
      <c r="U34" s="114"/>
      <c r="V34" s="105"/>
      <c r="W34" s="124"/>
      <c r="X34" s="911" t="str">
        <f>IFERROR(V34*VLOOKUP(AF34,【参考】数式用3!$AD$15:$BA$23,MATCH(N34,【参考】数式用3!$AD$2:$BA$2,0)),"")</f>
        <v/>
      </c>
      <c r="Y34" s="912"/>
      <c r="Z34" s="115"/>
      <c r="AA34" s="106"/>
      <c r="AB34" s="429" t="str">
        <f>IFERROR(AA34*VLOOKUP(AG34,【参考】数式用3!$AD$24:$BA$27,MATCH(N34,【参考】数式用3!$AD$2:$BA$2,0)),"")</f>
        <v/>
      </c>
      <c r="AC34" s="117"/>
      <c r="AD34" s="421" t="str">
        <f t="shared" si="0"/>
        <v/>
      </c>
      <c r="AE34" s="422" t="str">
        <f t="shared" si="4"/>
        <v/>
      </c>
      <c r="AF34" s="422" t="str">
        <f t="shared" si="5"/>
        <v/>
      </c>
      <c r="AG34" s="422" t="str">
        <f t="shared" si="6"/>
        <v/>
      </c>
    </row>
    <row r="35" spans="1:33" ht="24.95" customHeight="1">
      <c r="A35" s="424">
        <v>20</v>
      </c>
      <c r="B35" s="913" t="str">
        <f>IF(基本情報入力シート!C72="","",基本情報入力シート!C72)</f>
        <v/>
      </c>
      <c r="C35" s="914"/>
      <c r="D35" s="914"/>
      <c r="E35" s="914"/>
      <c r="F35" s="914"/>
      <c r="G35" s="914"/>
      <c r="H35" s="914"/>
      <c r="I35" s="915"/>
      <c r="J35" s="425" t="str">
        <f>IF(基本情報入力シート!M72="","",基本情報入力シート!M72)</f>
        <v/>
      </c>
      <c r="K35" s="426" t="str">
        <f>IF(基本情報入力シート!R72="","",基本情報入力シート!R72)</f>
        <v/>
      </c>
      <c r="L35" s="426" t="str">
        <f>IF(基本情報入力シート!W72="","",基本情報入力シート!W72)</f>
        <v/>
      </c>
      <c r="M35" s="427" t="str">
        <f>IF(基本情報入力シート!X72="","",基本情報入力シート!X72)</f>
        <v/>
      </c>
      <c r="N35" s="428" t="str">
        <f>IF(基本情報入力シート!Y72="","",基本情報入力シート!Y72)</f>
        <v/>
      </c>
      <c r="O35" s="110"/>
      <c r="P35" s="111"/>
      <c r="Q35" s="112"/>
      <c r="R35" s="113"/>
      <c r="S35" s="104"/>
      <c r="T35" s="420" t="str">
        <f>IFERROR(S35*VLOOKUP(AE35,【参考】数式用3!$AD$3:$BA$14,MATCH(N35,【参考】数式用3!$AD$2:$BA$2,0)),"")</f>
        <v/>
      </c>
      <c r="U35" s="114"/>
      <c r="V35" s="105"/>
      <c r="W35" s="124"/>
      <c r="X35" s="911" t="str">
        <f>IFERROR(V35*VLOOKUP(AF35,【参考】数式用3!$AD$15:$BA$23,MATCH(N35,【参考】数式用3!$AD$2:$BA$2,0)),"")</f>
        <v/>
      </c>
      <c r="Y35" s="912"/>
      <c r="Z35" s="115"/>
      <c r="AA35" s="106"/>
      <c r="AB35" s="429" t="str">
        <f>IFERROR(AA35*VLOOKUP(AG35,【参考】数式用3!$AD$24:$BA$27,MATCH(N35,【参考】数式用3!$AD$2:$BA$2,0)),"")</f>
        <v/>
      </c>
      <c r="AC35" s="117"/>
      <c r="AD35" s="421" t="str">
        <f t="shared" si="0"/>
        <v/>
      </c>
      <c r="AE35" s="422" t="str">
        <f t="shared" si="4"/>
        <v/>
      </c>
      <c r="AF35" s="422" t="str">
        <f t="shared" si="5"/>
        <v/>
      </c>
      <c r="AG35" s="422" t="str">
        <f t="shared" si="6"/>
        <v/>
      </c>
    </row>
    <row r="36" spans="1:33" ht="24.95" customHeight="1">
      <c r="A36" s="424">
        <v>21</v>
      </c>
      <c r="B36" s="913" t="str">
        <f>IF(基本情報入力シート!C73="","",基本情報入力シート!C73)</f>
        <v/>
      </c>
      <c r="C36" s="914"/>
      <c r="D36" s="914"/>
      <c r="E36" s="914"/>
      <c r="F36" s="914"/>
      <c r="G36" s="914"/>
      <c r="H36" s="914"/>
      <c r="I36" s="915"/>
      <c r="J36" s="425" t="str">
        <f>IF(基本情報入力シート!M73="","",基本情報入力シート!M73)</f>
        <v/>
      </c>
      <c r="K36" s="426" t="str">
        <f>IF(基本情報入力シート!R73="","",基本情報入力シート!R73)</f>
        <v/>
      </c>
      <c r="L36" s="426" t="str">
        <f>IF(基本情報入力シート!W73="","",基本情報入力シート!W73)</f>
        <v/>
      </c>
      <c r="M36" s="427" t="str">
        <f>IF(基本情報入力シート!X73="","",基本情報入力シート!X73)</f>
        <v/>
      </c>
      <c r="N36" s="428" t="str">
        <f>IF(基本情報入力シート!Y73="","",基本情報入力シート!Y73)</f>
        <v/>
      </c>
      <c r="O36" s="110"/>
      <c r="P36" s="111"/>
      <c r="Q36" s="112"/>
      <c r="R36" s="113"/>
      <c r="S36" s="104"/>
      <c r="T36" s="420" t="str">
        <f>IFERROR(S36*VLOOKUP(AE36,【参考】数式用3!$AD$3:$BA$14,MATCH(N36,【参考】数式用3!$AD$2:$BA$2,0)),"")</f>
        <v/>
      </c>
      <c r="U36" s="114"/>
      <c r="V36" s="105"/>
      <c r="W36" s="124"/>
      <c r="X36" s="911" t="str">
        <f>IFERROR(V36*VLOOKUP(AF36,【参考】数式用3!$AD$15:$BA$23,MATCH(N36,【参考】数式用3!$AD$2:$BA$2,0)),"")</f>
        <v/>
      </c>
      <c r="Y36" s="912"/>
      <c r="Z36" s="115"/>
      <c r="AA36" s="106"/>
      <c r="AB36" s="429" t="str">
        <f>IFERROR(AA36*VLOOKUP(AG36,【参考】数式用3!$AD$24:$BA$27,MATCH(N36,【参考】数式用3!$AD$2:$BA$2,0)),"")</f>
        <v/>
      </c>
      <c r="AC36" s="117"/>
      <c r="AD36" s="421" t="str">
        <f t="shared" si="0"/>
        <v/>
      </c>
      <c r="AE36" s="422" t="str">
        <f t="shared" si="4"/>
        <v/>
      </c>
      <c r="AF36" s="422" t="str">
        <f t="shared" si="5"/>
        <v/>
      </c>
      <c r="AG36" s="422" t="str">
        <f t="shared" si="6"/>
        <v/>
      </c>
    </row>
    <row r="37" spans="1:33" ht="24.95" customHeight="1">
      <c r="A37" s="424">
        <v>22</v>
      </c>
      <c r="B37" s="913" t="str">
        <f>IF(基本情報入力シート!C74="","",基本情報入力シート!C74)</f>
        <v/>
      </c>
      <c r="C37" s="914"/>
      <c r="D37" s="914"/>
      <c r="E37" s="914"/>
      <c r="F37" s="914"/>
      <c r="G37" s="914"/>
      <c r="H37" s="914"/>
      <c r="I37" s="915"/>
      <c r="J37" s="425" t="str">
        <f>IF(基本情報入力シート!M74="","",基本情報入力シート!M74)</f>
        <v/>
      </c>
      <c r="K37" s="426" t="str">
        <f>IF(基本情報入力シート!R74="","",基本情報入力シート!R74)</f>
        <v/>
      </c>
      <c r="L37" s="426" t="str">
        <f>IF(基本情報入力シート!W74="","",基本情報入力シート!W74)</f>
        <v/>
      </c>
      <c r="M37" s="427" t="str">
        <f>IF(基本情報入力シート!X74="","",基本情報入力シート!X74)</f>
        <v/>
      </c>
      <c r="N37" s="428" t="str">
        <f>IF(基本情報入力シート!Y74="","",基本情報入力シート!Y74)</f>
        <v/>
      </c>
      <c r="O37" s="110"/>
      <c r="P37" s="111"/>
      <c r="Q37" s="112"/>
      <c r="R37" s="113"/>
      <c r="S37" s="104"/>
      <c r="T37" s="420" t="str">
        <f>IFERROR(S37*VLOOKUP(AE37,【参考】数式用3!$AD$3:$BA$14,MATCH(N37,【参考】数式用3!$AD$2:$BA$2,0)),"")</f>
        <v/>
      </c>
      <c r="U37" s="114"/>
      <c r="V37" s="105"/>
      <c r="W37" s="124"/>
      <c r="X37" s="911" t="str">
        <f>IFERROR(V37*VLOOKUP(AF37,【参考】数式用3!$AD$15:$BA$23,MATCH(N37,【参考】数式用3!$AD$2:$BA$2,0)),"")</f>
        <v/>
      </c>
      <c r="Y37" s="912"/>
      <c r="Z37" s="115"/>
      <c r="AA37" s="106"/>
      <c r="AB37" s="429" t="str">
        <f>IFERROR(AA37*VLOOKUP(AG37,【参考】数式用3!$AD$24:$BA$27,MATCH(N37,【参考】数式用3!$AD$2:$BA$2,0)),"")</f>
        <v/>
      </c>
      <c r="AC37" s="117"/>
      <c r="AD37" s="421" t="str">
        <f t="shared" si="0"/>
        <v/>
      </c>
      <c r="AE37" s="422" t="str">
        <f t="shared" si="4"/>
        <v/>
      </c>
      <c r="AF37" s="422" t="str">
        <f t="shared" si="5"/>
        <v/>
      </c>
      <c r="AG37" s="422" t="str">
        <f t="shared" si="6"/>
        <v/>
      </c>
    </row>
    <row r="38" spans="1:33" ht="24.95" customHeight="1">
      <c r="A38" s="424">
        <v>23</v>
      </c>
      <c r="B38" s="913" t="str">
        <f>IF(基本情報入力シート!C75="","",基本情報入力シート!C75)</f>
        <v/>
      </c>
      <c r="C38" s="914"/>
      <c r="D38" s="914"/>
      <c r="E38" s="914"/>
      <c r="F38" s="914"/>
      <c r="G38" s="914"/>
      <c r="H38" s="914"/>
      <c r="I38" s="915"/>
      <c r="J38" s="425" t="str">
        <f>IF(基本情報入力シート!M75="","",基本情報入力シート!M75)</f>
        <v/>
      </c>
      <c r="K38" s="426" t="str">
        <f>IF(基本情報入力シート!R75="","",基本情報入力シート!R75)</f>
        <v/>
      </c>
      <c r="L38" s="426" t="str">
        <f>IF(基本情報入力シート!W75="","",基本情報入力シート!W75)</f>
        <v/>
      </c>
      <c r="M38" s="427" t="str">
        <f>IF(基本情報入力シート!X75="","",基本情報入力シート!X75)</f>
        <v/>
      </c>
      <c r="N38" s="428" t="str">
        <f>IF(基本情報入力シート!Y75="","",基本情報入力シート!Y75)</f>
        <v/>
      </c>
      <c r="O38" s="110"/>
      <c r="P38" s="111"/>
      <c r="Q38" s="112"/>
      <c r="R38" s="113"/>
      <c r="S38" s="104"/>
      <c r="T38" s="420" t="str">
        <f>IFERROR(S38*VLOOKUP(AE38,【参考】数式用3!$AD$3:$BA$14,MATCH(N38,【参考】数式用3!$AD$2:$BA$2,0)),"")</f>
        <v/>
      </c>
      <c r="U38" s="114"/>
      <c r="V38" s="105"/>
      <c r="W38" s="124"/>
      <c r="X38" s="911" t="str">
        <f>IFERROR(V38*VLOOKUP(AF38,【参考】数式用3!$AD$15:$BA$23,MATCH(N38,【参考】数式用3!$AD$2:$BA$2,0)),"")</f>
        <v/>
      </c>
      <c r="Y38" s="912"/>
      <c r="Z38" s="115"/>
      <c r="AA38" s="106"/>
      <c r="AB38" s="429" t="str">
        <f>IFERROR(AA38*VLOOKUP(AG38,【参考】数式用3!$AD$24:$BA$27,MATCH(N38,【参考】数式用3!$AD$2:$BA$2,0)),"")</f>
        <v/>
      </c>
      <c r="AC38" s="117"/>
      <c r="AD38" s="421" t="str">
        <f t="shared" si="0"/>
        <v/>
      </c>
      <c r="AE38" s="422" t="str">
        <f t="shared" si="4"/>
        <v/>
      </c>
      <c r="AF38" s="422" t="str">
        <f t="shared" si="5"/>
        <v/>
      </c>
      <c r="AG38" s="422" t="str">
        <f t="shared" si="6"/>
        <v/>
      </c>
    </row>
    <row r="39" spans="1:33" ht="24.95" customHeight="1">
      <c r="A39" s="424">
        <v>24</v>
      </c>
      <c r="B39" s="913" t="str">
        <f>IF(基本情報入力シート!C76="","",基本情報入力シート!C76)</f>
        <v/>
      </c>
      <c r="C39" s="914"/>
      <c r="D39" s="914"/>
      <c r="E39" s="914"/>
      <c r="F39" s="914"/>
      <c r="G39" s="914"/>
      <c r="H39" s="914"/>
      <c r="I39" s="915"/>
      <c r="J39" s="425" t="str">
        <f>IF(基本情報入力シート!M76="","",基本情報入力シート!M76)</f>
        <v/>
      </c>
      <c r="K39" s="426" t="str">
        <f>IF(基本情報入力シート!R76="","",基本情報入力シート!R76)</f>
        <v/>
      </c>
      <c r="L39" s="426" t="str">
        <f>IF(基本情報入力シート!W76="","",基本情報入力シート!W76)</f>
        <v/>
      </c>
      <c r="M39" s="427" t="str">
        <f>IF(基本情報入力シート!X76="","",基本情報入力シート!X76)</f>
        <v/>
      </c>
      <c r="N39" s="428" t="str">
        <f>IF(基本情報入力シート!Y76="","",基本情報入力シート!Y76)</f>
        <v/>
      </c>
      <c r="O39" s="110"/>
      <c r="P39" s="111"/>
      <c r="Q39" s="112"/>
      <c r="R39" s="113"/>
      <c r="S39" s="104"/>
      <c r="T39" s="420" t="str">
        <f>IFERROR(S39*VLOOKUP(AE39,【参考】数式用3!$AD$3:$BA$14,MATCH(N39,【参考】数式用3!$AD$2:$BA$2,0)),"")</f>
        <v/>
      </c>
      <c r="U39" s="114"/>
      <c r="V39" s="105"/>
      <c r="W39" s="124"/>
      <c r="X39" s="911" t="str">
        <f>IFERROR(V39*VLOOKUP(AF39,【参考】数式用3!$AD$15:$BA$23,MATCH(N39,【参考】数式用3!$AD$2:$BA$2,0)),"")</f>
        <v/>
      </c>
      <c r="Y39" s="912"/>
      <c r="Z39" s="115"/>
      <c r="AA39" s="106"/>
      <c r="AB39" s="429" t="str">
        <f>IFERROR(AA39*VLOOKUP(AG39,【参考】数式用3!$AD$24:$BA$27,MATCH(N39,【参考】数式用3!$AD$2:$BA$2,0)),"")</f>
        <v/>
      </c>
      <c r="AC39" s="117"/>
      <c r="AD39" s="421" t="str">
        <f t="shared" si="0"/>
        <v/>
      </c>
      <c r="AE39" s="422" t="str">
        <f t="shared" si="4"/>
        <v/>
      </c>
      <c r="AF39" s="422" t="str">
        <f t="shared" si="5"/>
        <v/>
      </c>
      <c r="AG39" s="422" t="str">
        <f t="shared" si="6"/>
        <v/>
      </c>
    </row>
    <row r="40" spans="1:33" ht="24.95" customHeight="1">
      <c r="A40" s="424">
        <v>25</v>
      </c>
      <c r="B40" s="913" t="str">
        <f>IF(基本情報入力シート!C77="","",基本情報入力シート!C77)</f>
        <v/>
      </c>
      <c r="C40" s="914"/>
      <c r="D40" s="914"/>
      <c r="E40" s="914"/>
      <c r="F40" s="914"/>
      <c r="G40" s="914"/>
      <c r="H40" s="914"/>
      <c r="I40" s="915"/>
      <c r="J40" s="425" t="str">
        <f>IF(基本情報入力シート!M77="","",基本情報入力シート!M77)</f>
        <v/>
      </c>
      <c r="K40" s="426" t="str">
        <f>IF(基本情報入力シート!R77="","",基本情報入力シート!R77)</f>
        <v/>
      </c>
      <c r="L40" s="426" t="str">
        <f>IF(基本情報入力シート!W77="","",基本情報入力シート!W77)</f>
        <v/>
      </c>
      <c r="M40" s="427" t="str">
        <f>IF(基本情報入力シート!X77="","",基本情報入力シート!X77)</f>
        <v/>
      </c>
      <c r="N40" s="428" t="str">
        <f>IF(基本情報入力シート!Y77="","",基本情報入力シート!Y77)</f>
        <v/>
      </c>
      <c r="O40" s="110"/>
      <c r="P40" s="111"/>
      <c r="Q40" s="112"/>
      <c r="R40" s="113"/>
      <c r="S40" s="104"/>
      <c r="T40" s="420" t="str">
        <f>IFERROR(S40*VLOOKUP(AE40,【参考】数式用3!$AD$3:$BA$14,MATCH(N40,【参考】数式用3!$AD$2:$BA$2,0)),"")</f>
        <v/>
      </c>
      <c r="U40" s="114"/>
      <c r="V40" s="105"/>
      <c r="W40" s="124"/>
      <c r="X40" s="911" t="str">
        <f>IFERROR(V40*VLOOKUP(AF40,【参考】数式用3!$AD$15:$BA$23,MATCH(N40,【参考】数式用3!$AD$2:$BA$2,0)),"")</f>
        <v/>
      </c>
      <c r="Y40" s="912"/>
      <c r="Z40" s="115"/>
      <c r="AA40" s="106"/>
      <c r="AB40" s="429" t="str">
        <f>IFERROR(AA40*VLOOKUP(AG40,【参考】数式用3!$AD$24:$BA$27,MATCH(N40,【参考】数式用3!$AD$2:$BA$2,0)),"")</f>
        <v/>
      </c>
      <c r="AC40" s="117"/>
      <c r="AD40" s="421" t="str">
        <f t="shared" si="0"/>
        <v/>
      </c>
      <c r="AE40" s="422" t="str">
        <f t="shared" si="4"/>
        <v/>
      </c>
      <c r="AF40" s="422" t="str">
        <f t="shared" si="5"/>
        <v/>
      </c>
      <c r="AG40" s="422" t="str">
        <f t="shared" si="6"/>
        <v/>
      </c>
    </row>
    <row r="41" spans="1:33" ht="24.95" customHeight="1">
      <c r="A41" s="424">
        <v>26</v>
      </c>
      <c r="B41" s="913" t="str">
        <f>IF(基本情報入力シート!C78="","",基本情報入力シート!C78)</f>
        <v/>
      </c>
      <c r="C41" s="914"/>
      <c r="D41" s="914"/>
      <c r="E41" s="914"/>
      <c r="F41" s="914"/>
      <c r="G41" s="914"/>
      <c r="H41" s="914"/>
      <c r="I41" s="915"/>
      <c r="J41" s="425" t="str">
        <f>IF(基本情報入力シート!M78="","",基本情報入力シート!M78)</f>
        <v/>
      </c>
      <c r="K41" s="426" t="str">
        <f>IF(基本情報入力シート!R78="","",基本情報入力シート!R78)</f>
        <v/>
      </c>
      <c r="L41" s="426" t="str">
        <f>IF(基本情報入力シート!W78="","",基本情報入力シート!W78)</f>
        <v/>
      </c>
      <c r="M41" s="427" t="str">
        <f>IF(基本情報入力シート!X78="","",基本情報入力シート!X78)</f>
        <v/>
      </c>
      <c r="N41" s="428" t="str">
        <f>IF(基本情報入力シート!Y78="","",基本情報入力シート!Y78)</f>
        <v/>
      </c>
      <c r="O41" s="110"/>
      <c r="P41" s="111"/>
      <c r="Q41" s="112"/>
      <c r="R41" s="113"/>
      <c r="S41" s="104"/>
      <c r="T41" s="420" t="str">
        <f>IFERROR(S41*VLOOKUP(AE41,【参考】数式用3!$AD$3:$BA$14,MATCH(N41,【参考】数式用3!$AD$2:$BA$2,0)),"")</f>
        <v/>
      </c>
      <c r="U41" s="114"/>
      <c r="V41" s="105"/>
      <c r="W41" s="124"/>
      <c r="X41" s="911" t="str">
        <f>IFERROR(V41*VLOOKUP(AF41,【参考】数式用3!$AD$15:$BA$23,MATCH(N41,【参考】数式用3!$AD$2:$BA$2,0)),"")</f>
        <v/>
      </c>
      <c r="Y41" s="912"/>
      <c r="Z41" s="115"/>
      <c r="AA41" s="106"/>
      <c r="AB41" s="429" t="str">
        <f>IFERROR(AA41*VLOOKUP(AG41,【参考】数式用3!$AD$24:$BA$27,MATCH(N41,【参考】数式用3!$AD$2:$BA$2,0)),"")</f>
        <v/>
      </c>
      <c r="AC41" s="117"/>
      <c r="AD41" s="421" t="str">
        <f t="shared" si="0"/>
        <v/>
      </c>
      <c r="AE41" s="422" t="str">
        <f t="shared" si="4"/>
        <v/>
      </c>
      <c r="AF41" s="422" t="str">
        <f t="shared" si="5"/>
        <v/>
      </c>
      <c r="AG41" s="422" t="str">
        <f t="shared" si="6"/>
        <v/>
      </c>
    </row>
    <row r="42" spans="1:33" ht="24.95" customHeight="1">
      <c r="A42" s="424">
        <v>27</v>
      </c>
      <c r="B42" s="913" t="str">
        <f>IF(基本情報入力シート!C79="","",基本情報入力シート!C79)</f>
        <v/>
      </c>
      <c r="C42" s="914"/>
      <c r="D42" s="914"/>
      <c r="E42" s="914"/>
      <c r="F42" s="914"/>
      <c r="G42" s="914"/>
      <c r="H42" s="914"/>
      <c r="I42" s="915"/>
      <c r="J42" s="425" t="str">
        <f>IF(基本情報入力シート!M79="","",基本情報入力シート!M79)</f>
        <v/>
      </c>
      <c r="K42" s="426" t="str">
        <f>IF(基本情報入力シート!R79="","",基本情報入力シート!R79)</f>
        <v/>
      </c>
      <c r="L42" s="426" t="str">
        <f>IF(基本情報入力シート!W79="","",基本情報入力シート!W79)</f>
        <v/>
      </c>
      <c r="M42" s="427" t="str">
        <f>IF(基本情報入力シート!X79="","",基本情報入力シート!X79)</f>
        <v/>
      </c>
      <c r="N42" s="428" t="str">
        <f>IF(基本情報入力シート!Y79="","",基本情報入力シート!Y79)</f>
        <v/>
      </c>
      <c r="O42" s="110"/>
      <c r="P42" s="111"/>
      <c r="Q42" s="112"/>
      <c r="R42" s="113"/>
      <c r="S42" s="104"/>
      <c r="T42" s="420" t="str">
        <f>IFERROR(S42*VLOOKUP(AE42,【参考】数式用3!$AD$3:$BA$14,MATCH(N42,【参考】数式用3!$AD$2:$BA$2,0)),"")</f>
        <v/>
      </c>
      <c r="U42" s="114"/>
      <c r="V42" s="105"/>
      <c r="W42" s="124"/>
      <c r="X42" s="911" t="str">
        <f>IFERROR(V42*VLOOKUP(AF42,【参考】数式用3!$AD$15:$BA$23,MATCH(N42,【参考】数式用3!$AD$2:$BA$2,0)),"")</f>
        <v/>
      </c>
      <c r="Y42" s="912"/>
      <c r="Z42" s="115"/>
      <c r="AA42" s="106"/>
      <c r="AB42" s="429" t="str">
        <f>IFERROR(AA42*VLOOKUP(AG42,【参考】数式用3!$AD$24:$BA$27,MATCH(N42,【参考】数式用3!$AD$2:$BA$2,0)),"")</f>
        <v/>
      </c>
      <c r="AC42" s="117"/>
      <c r="AD42" s="421" t="str">
        <f t="shared" si="0"/>
        <v/>
      </c>
      <c r="AE42" s="422" t="str">
        <f t="shared" si="4"/>
        <v/>
      </c>
      <c r="AF42" s="422" t="str">
        <f t="shared" si="5"/>
        <v/>
      </c>
      <c r="AG42" s="422" t="str">
        <f t="shared" si="6"/>
        <v/>
      </c>
    </row>
    <row r="43" spans="1:33" ht="24.95" customHeight="1">
      <c r="A43" s="424">
        <v>28</v>
      </c>
      <c r="B43" s="913" t="str">
        <f>IF(基本情報入力シート!C80="","",基本情報入力シート!C80)</f>
        <v/>
      </c>
      <c r="C43" s="914"/>
      <c r="D43" s="914"/>
      <c r="E43" s="914"/>
      <c r="F43" s="914"/>
      <c r="G43" s="914"/>
      <c r="H43" s="914"/>
      <c r="I43" s="915"/>
      <c r="J43" s="425" t="str">
        <f>IF(基本情報入力シート!M80="","",基本情報入力シート!M80)</f>
        <v/>
      </c>
      <c r="K43" s="426" t="str">
        <f>IF(基本情報入力シート!R80="","",基本情報入力シート!R80)</f>
        <v/>
      </c>
      <c r="L43" s="426" t="str">
        <f>IF(基本情報入力シート!W80="","",基本情報入力シート!W80)</f>
        <v/>
      </c>
      <c r="M43" s="427" t="str">
        <f>IF(基本情報入力シート!X80="","",基本情報入力シート!X80)</f>
        <v/>
      </c>
      <c r="N43" s="428" t="str">
        <f>IF(基本情報入力シート!Y80="","",基本情報入力シート!Y80)</f>
        <v/>
      </c>
      <c r="O43" s="110"/>
      <c r="P43" s="111"/>
      <c r="Q43" s="112"/>
      <c r="R43" s="113"/>
      <c r="S43" s="104"/>
      <c r="T43" s="420" t="str">
        <f>IFERROR(S43*VLOOKUP(AE43,【参考】数式用3!$AD$3:$BA$14,MATCH(N43,【参考】数式用3!$AD$2:$BA$2,0)),"")</f>
        <v/>
      </c>
      <c r="U43" s="114"/>
      <c r="V43" s="105"/>
      <c r="W43" s="124"/>
      <c r="X43" s="911" t="str">
        <f>IFERROR(V43*VLOOKUP(AF43,【参考】数式用3!$AD$15:$BA$23,MATCH(N43,【参考】数式用3!$AD$2:$BA$2,0)),"")</f>
        <v/>
      </c>
      <c r="Y43" s="912"/>
      <c r="Z43" s="115"/>
      <c r="AA43" s="106"/>
      <c r="AB43" s="429" t="str">
        <f>IFERROR(AA43*VLOOKUP(AG43,【参考】数式用3!$AD$24:$BA$27,MATCH(N43,【参考】数式用3!$AD$2:$BA$2,0)),"")</f>
        <v/>
      </c>
      <c r="AC43" s="117"/>
      <c r="AD43" s="421" t="str">
        <f t="shared" si="0"/>
        <v/>
      </c>
      <c r="AE43" s="422" t="str">
        <f t="shared" si="4"/>
        <v/>
      </c>
      <c r="AF43" s="422" t="str">
        <f t="shared" si="5"/>
        <v/>
      </c>
      <c r="AG43" s="422" t="str">
        <f t="shared" si="6"/>
        <v/>
      </c>
    </row>
    <row r="44" spans="1:33" ht="24.95" customHeight="1">
      <c r="A44" s="424">
        <v>29</v>
      </c>
      <c r="B44" s="913" t="str">
        <f>IF(基本情報入力シート!C81="","",基本情報入力シート!C81)</f>
        <v/>
      </c>
      <c r="C44" s="914"/>
      <c r="D44" s="914"/>
      <c r="E44" s="914"/>
      <c r="F44" s="914"/>
      <c r="G44" s="914"/>
      <c r="H44" s="914"/>
      <c r="I44" s="915"/>
      <c r="J44" s="425" t="str">
        <f>IF(基本情報入力シート!M81="","",基本情報入力シート!M81)</f>
        <v/>
      </c>
      <c r="K44" s="426" t="str">
        <f>IF(基本情報入力シート!R81="","",基本情報入力シート!R81)</f>
        <v/>
      </c>
      <c r="L44" s="426" t="str">
        <f>IF(基本情報入力シート!W81="","",基本情報入力シート!W81)</f>
        <v/>
      </c>
      <c r="M44" s="427" t="str">
        <f>IF(基本情報入力シート!X81="","",基本情報入力シート!X81)</f>
        <v/>
      </c>
      <c r="N44" s="428" t="str">
        <f>IF(基本情報入力シート!Y81="","",基本情報入力シート!Y81)</f>
        <v/>
      </c>
      <c r="O44" s="110"/>
      <c r="P44" s="111"/>
      <c r="Q44" s="112"/>
      <c r="R44" s="113"/>
      <c r="S44" s="104"/>
      <c r="T44" s="420" t="str">
        <f>IFERROR(S44*VLOOKUP(AE44,【参考】数式用3!$AD$3:$BA$14,MATCH(N44,【参考】数式用3!$AD$2:$BA$2,0)),"")</f>
        <v/>
      </c>
      <c r="U44" s="114"/>
      <c r="V44" s="105"/>
      <c r="W44" s="124"/>
      <c r="X44" s="911" t="str">
        <f>IFERROR(V44*VLOOKUP(AF44,【参考】数式用3!$AD$15:$BA$23,MATCH(N44,【参考】数式用3!$AD$2:$BA$2,0)),"")</f>
        <v/>
      </c>
      <c r="Y44" s="912"/>
      <c r="Z44" s="115"/>
      <c r="AA44" s="106"/>
      <c r="AB44" s="429" t="str">
        <f>IFERROR(AA44*VLOOKUP(AG44,【参考】数式用3!$AD$24:$BA$27,MATCH(N44,【参考】数式用3!$AD$2:$BA$2,0)),"")</f>
        <v/>
      </c>
      <c r="AC44" s="117"/>
      <c r="AD44" s="421" t="str">
        <f t="shared" si="0"/>
        <v/>
      </c>
      <c r="AE44" s="422" t="str">
        <f t="shared" si="4"/>
        <v/>
      </c>
      <c r="AF44" s="422" t="str">
        <f t="shared" si="5"/>
        <v/>
      </c>
      <c r="AG44" s="422" t="str">
        <f t="shared" si="6"/>
        <v/>
      </c>
    </row>
    <row r="45" spans="1:33" ht="24.95" customHeight="1">
      <c r="A45" s="424">
        <v>30</v>
      </c>
      <c r="B45" s="913" t="str">
        <f>IF(基本情報入力シート!C82="","",基本情報入力シート!C82)</f>
        <v/>
      </c>
      <c r="C45" s="914"/>
      <c r="D45" s="914"/>
      <c r="E45" s="914"/>
      <c r="F45" s="914"/>
      <c r="G45" s="914"/>
      <c r="H45" s="914"/>
      <c r="I45" s="915"/>
      <c r="J45" s="425" t="str">
        <f>IF(基本情報入力シート!M82="","",基本情報入力シート!M82)</f>
        <v/>
      </c>
      <c r="K45" s="426" t="str">
        <f>IF(基本情報入力シート!R82="","",基本情報入力シート!R82)</f>
        <v/>
      </c>
      <c r="L45" s="426" t="str">
        <f>IF(基本情報入力シート!W82="","",基本情報入力シート!W82)</f>
        <v/>
      </c>
      <c r="M45" s="427" t="str">
        <f>IF(基本情報入力シート!X82="","",基本情報入力シート!X82)</f>
        <v/>
      </c>
      <c r="N45" s="428" t="str">
        <f>IF(基本情報入力シート!Y82="","",基本情報入力シート!Y82)</f>
        <v/>
      </c>
      <c r="O45" s="110"/>
      <c r="P45" s="111"/>
      <c r="Q45" s="112"/>
      <c r="R45" s="113"/>
      <c r="S45" s="104"/>
      <c r="T45" s="420" t="str">
        <f>IFERROR(S45*VLOOKUP(AE45,【参考】数式用3!$AD$3:$BA$14,MATCH(N45,【参考】数式用3!$AD$2:$BA$2,0)),"")</f>
        <v/>
      </c>
      <c r="U45" s="114"/>
      <c r="V45" s="105"/>
      <c r="W45" s="124"/>
      <c r="X45" s="911" t="str">
        <f>IFERROR(V45*VLOOKUP(AF45,【参考】数式用3!$AD$15:$BA$23,MATCH(N45,【参考】数式用3!$AD$2:$BA$2,0)),"")</f>
        <v/>
      </c>
      <c r="Y45" s="912"/>
      <c r="Z45" s="115"/>
      <c r="AA45" s="106"/>
      <c r="AB45" s="429" t="str">
        <f>IFERROR(AA45*VLOOKUP(AG45,【参考】数式用3!$AD$24:$BA$27,MATCH(N45,【参考】数式用3!$AD$2:$BA$2,0)),"")</f>
        <v/>
      </c>
      <c r="AC45" s="117"/>
      <c r="AD45" s="421" t="str">
        <f t="shared" si="0"/>
        <v/>
      </c>
      <c r="AE45" s="422" t="str">
        <f t="shared" si="4"/>
        <v/>
      </c>
      <c r="AF45" s="422" t="str">
        <f t="shared" si="5"/>
        <v/>
      </c>
      <c r="AG45" s="422" t="str">
        <f t="shared" si="6"/>
        <v/>
      </c>
    </row>
    <row r="46" spans="1:33" ht="24.95" customHeight="1">
      <c r="A46" s="424">
        <v>31</v>
      </c>
      <c r="B46" s="913" t="str">
        <f>IF(基本情報入力シート!C83="","",基本情報入力シート!C83)</f>
        <v/>
      </c>
      <c r="C46" s="914"/>
      <c r="D46" s="914"/>
      <c r="E46" s="914"/>
      <c r="F46" s="914"/>
      <c r="G46" s="914"/>
      <c r="H46" s="914"/>
      <c r="I46" s="915"/>
      <c r="J46" s="425" t="str">
        <f>IF(基本情報入力シート!M83="","",基本情報入力シート!M83)</f>
        <v/>
      </c>
      <c r="K46" s="426" t="str">
        <f>IF(基本情報入力シート!R83="","",基本情報入力シート!R83)</f>
        <v/>
      </c>
      <c r="L46" s="426" t="str">
        <f>IF(基本情報入力シート!W83="","",基本情報入力シート!W83)</f>
        <v/>
      </c>
      <c r="M46" s="427" t="str">
        <f>IF(基本情報入力シート!X83="","",基本情報入力シート!X83)</f>
        <v/>
      </c>
      <c r="N46" s="428" t="str">
        <f>IF(基本情報入力シート!Y83="","",基本情報入力シート!Y83)</f>
        <v/>
      </c>
      <c r="O46" s="110"/>
      <c r="P46" s="111"/>
      <c r="Q46" s="112"/>
      <c r="R46" s="113"/>
      <c r="S46" s="104"/>
      <c r="T46" s="420" t="str">
        <f>IFERROR(S46*VLOOKUP(AE46,【参考】数式用3!$AD$3:$BA$14,MATCH(N46,【参考】数式用3!$AD$2:$BA$2,0)),"")</f>
        <v/>
      </c>
      <c r="U46" s="114"/>
      <c r="V46" s="105"/>
      <c r="W46" s="124"/>
      <c r="X46" s="911" t="str">
        <f>IFERROR(V46*VLOOKUP(AF46,【参考】数式用3!$AD$15:$BA$23,MATCH(N46,【参考】数式用3!$AD$2:$BA$2,0)),"")</f>
        <v/>
      </c>
      <c r="Y46" s="912"/>
      <c r="Z46" s="115"/>
      <c r="AA46" s="106"/>
      <c r="AB46" s="429" t="str">
        <f>IFERROR(AA46*VLOOKUP(AG46,【参考】数式用3!$AD$24:$BA$27,MATCH(N46,【参考】数式用3!$AD$2:$BA$2,0)),"")</f>
        <v/>
      </c>
      <c r="AC46" s="117"/>
      <c r="AD46" s="421" t="str">
        <f t="shared" si="0"/>
        <v/>
      </c>
      <c r="AE46" s="422" t="str">
        <f t="shared" si="4"/>
        <v/>
      </c>
      <c r="AF46" s="422" t="str">
        <f t="shared" si="5"/>
        <v/>
      </c>
      <c r="AG46" s="422" t="str">
        <f t="shared" si="6"/>
        <v/>
      </c>
    </row>
    <row r="47" spans="1:33" ht="24.95" customHeight="1">
      <c r="A47" s="424">
        <v>32</v>
      </c>
      <c r="B47" s="913" t="str">
        <f>IF(基本情報入力シート!C84="","",基本情報入力シート!C84)</f>
        <v/>
      </c>
      <c r="C47" s="914"/>
      <c r="D47" s="914"/>
      <c r="E47" s="914"/>
      <c r="F47" s="914"/>
      <c r="G47" s="914"/>
      <c r="H47" s="914"/>
      <c r="I47" s="915"/>
      <c r="J47" s="425" t="str">
        <f>IF(基本情報入力シート!M84="","",基本情報入力シート!M84)</f>
        <v/>
      </c>
      <c r="K47" s="426" t="str">
        <f>IF(基本情報入力シート!R84="","",基本情報入力シート!R84)</f>
        <v/>
      </c>
      <c r="L47" s="426" t="str">
        <f>IF(基本情報入力シート!W84="","",基本情報入力シート!W84)</f>
        <v/>
      </c>
      <c r="M47" s="427" t="str">
        <f>IF(基本情報入力シート!X84="","",基本情報入力シート!X84)</f>
        <v/>
      </c>
      <c r="N47" s="428" t="str">
        <f>IF(基本情報入力シート!Y84="","",基本情報入力シート!Y84)</f>
        <v/>
      </c>
      <c r="O47" s="110"/>
      <c r="P47" s="111"/>
      <c r="Q47" s="112"/>
      <c r="R47" s="113"/>
      <c r="S47" s="104"/>
      <c r="T47" s="420" t="str">
        <f>IFERROR(S47*VLOOKUP(AE47,【参考】数式用3!$AD$3:$BA$14,MATCH(N47,【参考】数式用3!$AD$2:$BA$2,0)),"")</f>
        <v/>
      </c>
      <c r="U47" s="114"/>
      <c r="V47" s="105"/>
      <c r="W47" s="124"/>
      <c r="X47" s="911" t="str">
        <f>IFERROR(V47*VLOOKUP(AF47,【参考】数式用3!$AD$15:$BA$23,MATCH(N47,【参考】数式用3!$AD$2:$BA$2,0)),"")</f>
        <v/>
      </c>
      <c r="Y47" s="912"/>
      <c r="Z47" s="115"/>
      <c r="AA47" s="106"/>
      <c r="AB47" s="429" t="str">
        <f>IFERROR(AA47*VLOOKUP(AG47,【参考】数式用3!$AD$24:$BA$27,MATCH(N47,【参考】数式用3!$AD$2:$BA$2,0)),"")</f>
        <v/>
      </c>
      <c r="AC47" s="117"/>
      <c r="AD47" s="421" t="str">
        <f t="shared" si="0"/>
        <v/>
      </c>
      <c r="AE47" s="422" t="str">
        <f t="shared" si="4"/>
        <v/>
      </c>
      <c r="AF47" s="422" t="str">
        <f t="shared" si="5"/>
        <v/>
      </c>
      <c r="AG47" s="422" t="str">
        <f t="shared" si="6"/>
        <v/>
      </c>
    </row>
    <row r="48" spans="1:33" ht="24.95" customHeight="1">
      <c r="A48" s="424">
        <v>33</v>
      </c>
      <c r="B48" s="913" t="str">
        <f>IF(基本情報入力シート!C85="","",基本情報入力シート!C85)</f>
        <v/>
      </c>
      <c r="C48" s="914"/>
      <c r="D48" s="914"/>
      <c r="E48" s="914"/>
      <c r="F48" s="914"/>
      <c r="G48" s="914"/>
      <c r="H48" s="914"/>
      <c r="I48" s="915"/>
      <c r="J48" s="425" t="str">
        <f>IF(基本情報入力シート!M85="","",基本情報入力シート!M85)</f>
        <v/>
      </c>
      <c r="K48" s="426" t="str">
        <f>IF(基本情報入力シート!R85="","",基本情報入力シート!R85)</f>
        <v/>
      </c>
      <c r="L48" s="426" t="str">
        <f>IF(基本情報入力シート!W85="","",基本情報入力シート!W85)</f>
        <v/>
      </c>
      <c r="M48" s="427" t="str">
        <f>IF(基本情報入力シート!X85="","",基本情報入力シート!X85)</f>
        <v/>
      </c>
      <c r="N48" s="428" t="str">
        <f>IF(基本情報入力シート!Y85="","",基本情報入力シート!Y85)</f>
        <v/>
      </c>
      <c r="O48" s="110"/>
      <c r="P48" s="111"/>
      <c r="Q48" s="112"/>
      <c r="R48" s="113"/>
      <c r="S48" s="104"/>
      <c r="T48" s="420" t="str">
        <f>IFERROR(S48*VLOOKUP(AE48,【参考】数式用3!$AD$3:$BA$14,MATCH(N48,【参考】数式用3!$AD$2:$BA$2,0)),"")</f>
        <v/>
      </c>
      <c r="U48" s="114"/>
      <c r="V48" s="105"/>
      <c r="W48" s="124"/>
      <c r="X48" s="911" t="str">
        <f>IFERROR(V48*VLOOKUP(AF48,【参考】数式用3!$AD$15:$BA$23,MATCH(N48,【参考】数式用3!$AD$2:$BA$2,0)),"")</f>
        <v/>
      </c>
      <c r="Y48" s="912"/>
      <c r="Z48" s="115"/>
      <c r="AA48" s="106"/>
      <c r="AB48" s="429" t="str">
        <f>IFERROR(AA48*VLOOKUP(AG48,【参考】数式用3!$AD$24:$BA$27,MATCH(N48,【参考】数式用3!$AD$2:$BA$2,0)),"")</f>
        <v/>
      </c>
      <c r="AC48" s="117"/>
      <c r="AD48" s="421" t="str">
        <f t="shared" si="0"/>
        <v/>
      </c>
      <c r="AE48" s="422" t="str">
        <f t="shared" si="4"/>
        <v/>
      </c>
      <c r="AF48" s="422" t="str">
        <f t="shared" si="5"/>
        <v/>
      </c>
      <c r="AG48" s="422" t="str">
        <f t="shared" si="6"/>
        <v/>
      </c>
    </row>
    <row r="49" spans="1:33" ht="24.95" customHeight="1">
      <c r="A49" s="424">
        <v>34</v>
      </c>
      <c r="B49" s="913" t="str">
        <f>IF(基本情報入力シート!C86="","",基本情報入力シート!C86)</f>
        <v/>
      </c>
      <c r="C49" s="914"/>
      <c r="D49" s="914"/>
      <c r="E49" s="914"/>
      <c r="F49" s="914"/>
      <c r="G49" s="914"/>
      <c r="H49" s="914"/>
      <c r="I49" s="915"/>
      <c r="J49" s="425" t="str">
        <f>IF(基本情報入力シート!M86="","",基本情報入力シート!M86)</f>
        <v/>
      </c>
      <c r="K49" s="426" t="str">
        <f>IF(基本情報入力シート!R86="","",基本情報入力シート!R86)</f>
        <v/>
      </c>
      <c r="L49" s="426" t="str">
        <f>IF(基本情報入力シート!W86="","",基本情報入力シート!W86)</f>
        <v/>
      </c>
      <c r="M49" s="427" t="str">
        <f>IF(基本情報入力シート!X86="","",基本情報入力シート!X86)</f>
        <v/>
      </c>
      <c r="N49" s="428" t="str">
        <f>IF(基本情報入力シート!Y86="","",基本情報入力シート!Y86)</f>
        <v/>
      </c>
      <c r="O49" s="110"/>
      <c r="P49" s="111"/>
      <c r="Q49" s="112"/>
      <c r="R49" s="113"/>
      <c r="S49" s="104"/>
      <c r="T49" s="420" t="str">
        <f>IFERROR(S49*VLOOKUP(AE49,【参考】数式用3!$AD$3:$BA$14,MATCH(N49,【参考】数式用3!$AD$2:$BA$2,0)),"")</f>
        <v/>
      </c>
      <c r="U49" s="114"/>
      <c r="V49" s="105"/>
      <c r="W49" s="124"/>
      <c r="X49" s="911" t="str">
        <f>IFERROR(V49*VLOOKUP(AF49,【参考】数式用3!$AD$15:$BA$23,MATCH(N49,【参考】数式用3!$AD$2:$BA$2,0)),"")</f>
        <v/>
      </c>
      <c r="Y49" s="912"/>
      <c r="Z49" s="115"/>
      <c r="AA49" s="106"/>
      <c r="AB49" s="429" t="str">
        <f>IFERROR(AA49*VLOOKUP(AG49,【参考】数式用3!$AD$24:$BA$27,MATCH(N49,【参考】数式用3!$AD$2:$BA$2,0)),"")</f>
        <v/>
      </c>
      <c r="AC49" s="117"/>
      <c r="AD49" s="421" t="str">
        <f t="shared" si="0"/>
        <v/>
      </c>
      <c r="AE49" s="422" t="str">
        <f t="shared" si="4"/>
        <v/>
      </c>
      <c r="AF49" s="422" t="str">
        <f t="shared" si="5"/>
        <v/>
      </c>
      <c r="AG49" s="422" t="str">
        <f t="shared" si="6"/>
        <v/>
      </c>
    </row>
    <row r="50" spans="1:33" ht="24.95" customHeight="1">
      <c r="A50" s="424">
        <v>35</v>
      </c>
      <c r="B50" s="913" t="str">
        <f>IF(基本情報入力シート!C87="","",基本情報入力シート!C87)</f>
        <v/>
      </c>
      <c r="C50" s="914"/>
      <c r="D50" s="914"/>
      <c r="E50" s="914"/>
      <c r="F50" s="914"/>
      <c r="G50" s="914"/>
      <c r="H50" s="914"/>
      <c r="I50" s="915"/>
      <c r="J50" s="425" t="str">
        <f>IF(基本情報入力シート!M87="","",基本情報入力シート!M87)</f>
        <v/>
      </c>
      <c r="K50" s="426" t="str">
        <f>IF(基本情報入力シート!R87="","",基本情報入力シート!R87)</f>
        <v/>
      </c>
      <c r="L50" s="426" t="str">
        <f>IF(基本情報入力シート!W87="","",基本情報入力シート!W87)</f>
        <v/>
      </c>
      <c r="M50" s="427" t="str">
        <f>IF(基本情報入力シート!X87="","",基本情報入力シート!X87)</f>
        <v/>
      </c>
      <c r="N50" s="428" t="str">
        <f>IF(基本情報入力シート!Y87="","",基本情報入力シート!Y87)</f>
        <v/>
      </c>
      <c r="O50" s="110"/>
      <c r="P50" s="111"/>
      <c r="Q50" s="112"/>
      <c r="R50" s="113"/>
      <c r="S50" s="104"/>
      <c r="T50" s="420" t="str">
        <f>IFERROR(S50*VLOOKUP(AE50,【参考】数式用3!$AD$3:$BA$14,MATCH(N50,【参考】数式用3!$AD$2:$BA$2,0)),"")</f>
        <v/>
      </c>
      <c r="U50" s="114"/>
      <c r="V50" s="105"/>
      <c r="W50" s="124"/>
      <c r="X50" s="911" t="str">
        <f>IFERROR(V50*VLOOKUP(AF50,【参考】数式用3!$AD$15:$BA$23,MATCH(N50,【参考】数式用3!$AD$2:$BA$2,0)),"")</f>
        <v/>
      </c>
      <c r="Y50" s="912"/>
      <c r="Z50" s="115"/>
      <c r="AA50" s="106"/>
      <c r="AB50" s="429" t="str">
        <f>IFERROR(AA50*VLOOKUP(AG50,【参考】数式用3!$AD$24:$BA$27,MATCH(N50,【参考】数式用3!$AD$2:$BA$2,0)),"")</f>
        <v/>
      </c>
      <c r="AC50" s="117"/>
      <c r="AD50" s="421" t="str">
        <f t="shared" si="0"/>
        <v/>
      </c>
      <c r="AE50" s="422" t="str">
        <f t="shared" si="4"/>
        <v/>
      </c>
      <c r="AF50" s="422" t="str">
        <f t="shared" si="5"/>
        <v/>
      </c>
      <c r="AG50" s="422" t="str">
        <f t="shared" si="6"/>
        <v/>
      </c>
    </row>
    <row r="51" spans="1:33" ht="24.95" customHeight="1">
      <c r="A51" s="424">
        <v>36</v>
      </c>
      <c r="B51" s="913" t="str">
        <f>IF(基本情報入力シート!C88="","",基本情報入力シート!C88)</f>
        <v/>
      </c>
      <c r="C51" s="914"/>
      <c r="D51" s="914"/>
      <c r="E51" s="914"/>
      <c r="F51" s="914"/>
      <c r="G51" s="914"/>
      <c r="H51" s="914"/>
      <c r="I51" s="915"/>
      <c r="J51" s="425" t="str">
        <f>IF(基本情報入力シート!M88="","",基本情報入力シート!M88)</f>
        <v/>
      </c>
      <c r="K51" s="426" t="str">
        <f>IF(基本情報入力シート!R88="","",基本情報入力シート!R88)</f>
        <v/>
      </c>
      <c r="L51" s="426" t="str">
        <f>IF(基本情報入力シート!W88="","",基本情報入力シート!W88)</f>
        <v/>
      </c>
      <c r="M51" s="427" t="str">
        <f>IF(基本情報入力シート!X88="","",基本情報入力シート!X88)</f>
        <v/>
      </c>
      <c r="N51" s="428" t="str">
        <f>IF(基本情報入力シート!Y88="","",基本情報入力シート!Y88)</f>
        <v/>
      </c>
      <c r="O51" s="110"/>
      <c r="P51" s="111"/>
      <c r="Q51" s="112"/>
      <c r="R51" s="113"/>
      <c r="S51" s="104"/>
      <c r="T51" s="420" t="str">
        <f>IFERROR(S51*VLOOKUP(AE51,【参考】数式用3!$AD$3:$BA$14,MATCH(N51,【参考】数式用3!$AD$2:$BA$2,0)),"")</f>
        <v/>
      </c>
      <c r="U51" s="114"/>
      <c r="V51" s="105"/>
      <c r="W51" s="124"/>
      <c r="X51" s="911" t="str">
        <f>IFERROR(V51*VLOOKUP(AF51,【参考】数式用3!$AD$15:$BA$23,MATCH(N51,【参考】数式用3!$AD$2:$BA$2,0)),"")</f>
        <v/>
      </c>
      <c r="Y51" s="912"/>
      <c r="Z51" s="115"/>
      <c r="AA51" s="106"/>
      <c r="AB51" s="429" t="str">
        <f>IFERROR(AA51*VLOOKUP(AG51,【参考】数式用3!$AD$24:$BA$27,MATCH(N51,【参考】数式用3!$AD$2:$BA$2,0)),"")</f>
        <v/>
      </c>
      <c r="AC51" s="117"/>
      <c r="AD51" s="421" t="str">
        <f t="shared" si="0"/>
        <v/>
      </c>
      <c r="AE51" s="422" t="str">
        <f t="shared" si="4"/>
        <v/>
      </c>
      <c r="AF51" s="422" t="str">
        <f t="shared" si="5"/>
        <v/>
      </c>
      <c r="AG51" s="422" t="str">
        <f t="shared" si="6"/>
        <v/>
      </c>
    </row>
    <row r="52" spans="1:33" ht="24.95" customHeight="1">
      <c r="A52" s="424">
        <v>37</v>
      </c>
      <c r="B52" s="913" t="str">
        <f>IF(基本情報入力シート!C89="","",基本情報入力シート!C89)</f>
        <v/>
      </c>
      <c r="C52" s="914"/>
      <c r="D52" s="914"/>
      <c r="E52" s="914"/>
      <c r="F52" s="914"/>
      <c r="G52" s="914"/>
      <c r="H52" s="914"/>
      <c r="I52" s="915"/>
      <c r="J52" s="425" t="str">
        <f>IF(基本情報入力シート!M89="","",基本情報入力シート!M89)</f>
        <v/>
      </c>
      <c r="K52" s="426" t="str">
        <f>IF(基本情報入力シート!R89="","",基本情報入力シート!R89)</f>
        <v/>
      </c>
      <c r="L52" s="426" t="str">
        <f>IF(基本情報入力シート!W89="","",基本情報入力シート!W89)</f>
        <v/>
      </c>
      <c r="M52" s="427" t="str">
        <f>IF(基本情報入力シート!X89="","",基本情報入力シート!X89)</f>
        <v/>
      </c>
      <c r="N52" s="428" t="str">
        <f>IF(基本情報入力シート!Y89="","",基本情報入力シート!Y89)</f>
        <v/>
      </c>
      <c r="O52" s="110"/>
      <c r="P52" s="111"/>
      <c r="Q52" s="112"/>
      <c r="R52" s="113"/>
      <c r="S52" s="104"/>
      <c r="T52" s="420" t="str">
        <f>IFERROR(S52*VLOOKUP(AE52,【参考】数式用3!$AD$3:$BA$14,MATCH(N52,【参考】数式用3!$AD$2:$BA$2,0)),"")</f>
        <v/>
      </c>
      <c r="U52" s="114"/>
      <c r="V52" s="105"/>
      <c r="W52" s="124"/>
      <c r="X52" s="911" t="str">
        <f>IFERROR(V52*VLOOKUP(AF52,【参考】数式用3!$AD$15:$BA$23,MATCH(N52,【参考】数式用3!$AD$2:$BA$2,0)),"")</f>
        <v/>
      </c>
      <c r="Y52" s="912"/>
      <c r="Z52" s="115"/>
      <c r="AA52" s="106"/>
      <c r="AB52" s="429" t="str">
        <f>IFERROR(AA52*VLOOKUP(AG52,【参考】数式用3!$AD$24:$BA$27,MATCH(N52,【参考】数式用3!$AD$2:$BA$2,0)),"")</f>
        <v/>
      </c>
      <c r="AC52" s="117"/>
      <c r="AD52" s="421" t="str">
        <f t="shared" si="0"/>
        <v/>
      </c>
      <c r="AE52" s="422" t="str">
        <f t="shared" si="4"/>
        <v/>
      </c>
      <c r="AF52" s="422" t="str">
        <f t="shared" si="5"/>
        <v/>
      </c>
      <c r="AG52" s="422" t="str">
        <f t="shared" si="6"/>
        <v/>
      </c>
    </row>
    <row r="53" spans="1:33" ht="24.95" customHeight="1">
      <c r="A53" s="424">
        <v>38</v>
      </c>
      <c r="B53" s="913" t="str">
        <f>IF(基本情報入力シート!C90="","",基本情報入力シート!C90)</f>
        <v/>
      </c>
      <c r="C53" s="914"/>
      <c r="D53" s="914"/>
      <c r="E53" s="914"/>
      <c r="F53" s="914"/>
      <c r="G53" s="914"/>
      <c r="H53" s="914"/>
      <c r="I53" s="915"/>
      <c r="J53" s="425" t="str">
        <f>IF(基本情報入力シート!M90="","",基本情報入力シート!M90)</f>
        <v/>
      </c>
      <c r="K53" s="426" t="str">
        <f>IF(基本情報入力シート!R90="","",基本情報入力シート!R90)</f>
        <v/>
      </c>
      <c r="L53" s="426" t="str">
        <f>IF(基本情報入力シート!W90="","",基本情報入力シート!W90)</f>
        <v/>
      </c>
      <c r="M53" s="427" t="str">
        <f>IF(基本情報入力シート!X90="","",基本情報入力シート!X90)</f>
        <v/>
      </c>
      <c r="N53" s="428" t="str">
        <f>IF(基本情報入力シート!Y90="","",基本情報入力シート!Y90)</f>
        <v/>
      </c>
      <c r="O53" s="110"/>
      <c r="P53" s="111"/>
      <c r="Q53" s="112"/>
      <c r="R53" s="113"/>
      <c r="S53" s="104"/>
      <c r="T53" s="420" t="str">
        <f>IFERROR(S53*VLOOKUP(AE53,【参考】数式用3!$AD$3:$BA$14,MATCH(N53,【参考】数式用3!$AD$2:$BA$2,0)),"")</f>
        <v/>
      </c>
      <c r="U53" s="114"/>
      <c r="V53" s="105"/>
      <c r="W53" s="124"/>
      <c r="X53" s="911" t="str">
        <f>IFERROR(V53*VLOOKUP(AF53,【参考】数式用3!$AD$15:$BA$23,MATCH(N53,【参考】数式用3!$AD$2:$BA$2,0)),"")</f>
        <v/>
      </c>
      <c r="Y53" s="912"/>
      <c r="Z53" s="115"/>
      <c r="AA53" s="106"/>
      <c r="AB53" s="429" t="str">
        <f>IFERROR(AA53*VLOOKUP(AG53,【参考】数式用3!$AD$24:$BA$27,MATCH(N53,【参考】数式用3!$AD$2:$BA$2,0)),"")</f>
        <v/>
      </c>
      <c r="AC53" s="117"/>
      <c r="AD53" s="421" t="str">
        <f t="shared" si="0"/>
        <v/>
      </c>
      <c r="AE53" s="422" t="str">
        <f t="shared" si="4"/>
        <v/>
      </c>
      <c r="AF53" s="422" t="str">
        <f t="shared" si="5"/>
        <v/>
      </c>
      <c r="AG53" s="422" t="str">
        <f t="shared" si="6"/>
        <v/>
      </c>
    </row>
    <row r="54" spans="1:33" ht="24.95" customHeight="1">
      <c r="A54" s="424">
        <v>39</v>
      </c>
      <c r="B54" s="913" t="str">
        <f>IF(基本情報入力シート!C91="","",基本情報入力シート!C91)</f>
        <v/>
      </c>
      <c r="C54" s="914"/>
      <c r="D54" s="914"/>
      <c r="E54" s="914"/>
      <c r="F54" s="914"/>
      <c r="G54" s="914"/>
      <c r="H54" s="914"/>
      <c r="I54" s="915"/>
      <c r="J54" s="425" t="str">
        <f>IF(基本情報入力シート!M91="","",基本情報入力シート!M91)</f>
        <v/>
      </c>
      <c r="K54" s="426" t="str">
        <f>IF(基本情報入力シート!R91="","",基本情報入力シート!R91)</f>
        <v/>
      </c>
      <c r="L54" s="426" t="str">
        <f>IF(基本情報入力シート!W91="","",基本情報入力シート!W91)</f>
        <v/>
      </c>
      <c r="M54" s="427" t="str">
        <f>IF(基本情報入力シート!X91="","",基本情報入力シート!X91)</f>
        <v/>
      </c>
      <c r="N54" s="428" t="str">
        <f>IF(基本情報入力シート!Y91="","",基本情報入力シート!Y91)</f>
        <v/>
      </c>
      <c r="O54" s="110"/>
      <c r="P54" s="111"/>
      <c r="Q54" s="112"/>
      <c r="R54" s="113"/>
      <c r="S54" s="104"/>
      <c r="T54" s="420" t="str">
        <f>IFERROR(S54*VLOOKUP(AE54,【参考】数式用3!$AD$3:$BA$14,MATCH(N54,【参考】数式用3!$AD$2:$BA$2,0)),"")</f>
        <v/>
      </c>
      <c r="U54" s="114"/>
      <c r="V54" s="105"/>
      <c r="W54" s="124"/>
      <c r="X54" s="911" t="str">
        <f>IFERROR(V54*VLOOKUP(AF54,【参考】数式用3!$AD$15:$BA$23,MATCH(N54,【参考】数式用3!$AD$2:$BA$2,0)),"")</f>
        <v/>
      </c>
      <c r="Y54" s="912"/>
      <c r="Z54" s="115"/>
      <c r="AA54" s="106"/>
      <c r="AB54" s="429" t="str">
        <f>IFERROR(AA54*VLOOKUP(AG54,【参考】数式用3!$AD$24:$BA$27,MATCH(N54,【参考】数式用3!$AD$2:$BA$2,0)),"")</f>
        <v/>
      </c>
      <c r="AC54" s="117"/>
      <c r="AD54" s="421" t="str">
        <f t="shared" si="0"/>
        <v/>
      </c>
      <c r="AE54" s="422" t="str">
        <f t="shared" si="4"/>
        <v/>
      </c>
      <c r="AF54" s="422" t="str">
        <f t="shared" si="5"/>
        <v/>
      </c>
      <c r="AG54" s="422" t="str">
        <f t="shared" si="6"/>
        <v/>
      </c>
    </row>
    <row r="55" spans="1:33" ht="24.95" customHeight="1">
      <c r="A55" s="424">
        <v>40</v>
      </c>
      <c r="B55" s="913" t="str">
        <f>IF(基本情報入力シート!C92="","",基本情報入力シート!C92)</f>
        <v/>
      </c>
      <c r="C55" s="914"/>
      <c r="D55" s="914"/>
      <c r="E55" s="914"/>
      <c r="F55" s="914"/>
      <c r="G55" s="914"/>
      <c r="H55" s="914"/>
      <c r="I55" s="915"/>
      <c r="J55" s="425" t="str">
        <f>IF(基本情報入力シート!M92="","",基本情報入力シート!M92)</f>
        <v/>
      </c>
      <c r="K55" s="426" t="str">
        <f>IF(基本情報入力シート!R92="","",基本情報入力シート!R92)</f>
        <v/>
      </c>
      <c r="L55" s="426" t="str">
        <f>IF(基本情報入力シート!W92="","",基本情報入力シート!W92)</f>
        <v/>
      </c>
      <c r="M55" s="427" t="str">
        <f>IF(基本情報入力シート!X92="","",基本情報入力シート!X92)</f>
        <v/>
      </c>
      <c r="N55" s="428" t="str">
        <f>IF(基本情報入力シート!Y92="","",基本情報入力シート!Y92)</f>
        <v/>
      </c>
      <c r="O55" s="110"/>
      <c r="P55" s="111"/>
      <c r="Q55" s="112"/>
      <c r="R55" s="113"/>
      <c r="S55" s="104"/>
      <c r="T55" s="420" t="str">
        <f>IFERROR(S55*VLOOKUP(AE55,【参考】数式用3!$AD$3:$BA$14,MATCH(N55,【参考】数式用3!$AD$2:$BA$2,0)),"")</f>
        <v/>
      </c>
      <c r="U55" s="114"/>
      <c r="V55" s="105"/>
      <c r="W55" s="124"/>
      <c r="X55" s="911" t="str">
        <f>IFERROR(V55*VLOOKUP(AF55,【参考】数式用3!$AD$15:$BA$23,MATCH(N55,【参考】数式用3!$AD$2:$BA$2,0)),"")</f>
        <v/>
      </c>
      <c r="Y55" s="912"/>
      <c r="Z55" s="115"/>
      <c r="AA55" s="106"/>
      <c r="AB55" s="429" t="str">
        <f>IFERROR(AA55*VLOOKUP(AG55,【参考】数式用3!$AD$24:$BA$27,MATCH(N55,【参考】数式用3!$AD$2:$BA$2,0)),"")</f>
        <v/>
      </c>
      <c r="AC55" s="117"/>
      <c r="AD55" s="421" t="str">
        <f t="shared" si="0"/>
        <v/>
      </c>
      <c r="AE55" s="422" t="str">
        <f t="shared" si="4"/>
        <v/>
      </c>
      <c r="AF55" s="422" t="str">
        <f t="shared" si="5"/>
        <v/>
      </c>
      <c r="AG55" s="422" t="str">
        <f t="shared" si="6"/>
        <v/>
      </c>
    </row>
    <row r="56" spans="1:33" ht="24.95" customHeight="1">
      <c r="A56" s="424">
        <v>41</v>
      </c>
      <c r="B56" s="913" t="str">
        <f>IF(基本情報入力シート!C93="","",基本情報入力シート!C93)</f>
        <v/>
      </c>
      <c r="C56" s="914"/>
      <c r="D56" s="914"/>
      <c r="E56" s="914"/>
      <c r="F56" s="914"/>
      <c r="G56" s="914"/>
      <c r="H56" s="914"/>
      <c r="I56" s="915"/>
      <c r="J56" s="425" t="str">
        <f>IF(基本情報入力シート!M93="","",基本情報入力シート!M93)</f>
        <v/>
      </c>
      <c r="K56" s="426" t="str">
        <f>IF(基本情報入力シート!R93="","",基本情報入力シート!R93)</f>
        <v/>
      </c>
      <c r="L56" s="426" t="str">
        <f>IF(基本情報入力シート!W93="","",基本情報入力シート!W93)</f>
        <v/>
      </c>
      <c r="M56" s="427" t="str">
        <f>IF(基本情報入力シート!X93="","",基本情報入力シート!X93)</f>
        <v/>
      </c>
      <c r="N56" s="428" t="str">
        <f>IF(基本情報入力シート!Y93="","",基本情報入力シート!Y93)</f>
        <v/>
      </c>
      <c r="O56" s="110"/>
      <c r="P56" s="111"/>
      <c r="Q56" s="112"/>
      <c r="R56" s="113"/>
      <c r="S56" s="104"/>
      <c r="T56" s="420" t="str">
        <f>IFERROR(S56*VLOOKUP(AE56,【参考】数式用3!$AD$3:$BA$14,MATCH(N56,【参考】数式用3!$AD$2:$BA$2,0)),"")</f>
        <v/>
      </c>
      <c r="U56" s="114"/>
      <c r="V56" s="105"/>
      <c r="W56" s="124"/>
      <c r="X56" s="911" t="str">
        <f>IFERROR(V56*VLOOKUP(AF56,【参考】数式用3!$AD$15:$BA$23,MATCH(N56,【参考】数式用3!$AD$2:$BA$2,0)),"")</f>
        <v/>
      </c>
      <c r="Y56" s="912"/>
      <c r="Z56" s="115"/>
      <c r="AA56" s="106"/>
      <c r="AB56" s="429" t="str">
        <f>IFERROR(AA56*VLOOKUP(AG56,【参考】数式用3!$AD$24:$BA$27,MATCH(N56,【参考】数式用3!$AD$2:$BA$2,0)),"")</f>
        <v/>
      </c>
      <c r="AC56" s="117"/>
      <c r="AD56" s="421" t="str">
        <f t="shared" si="0"/>
        <v/>
      </c>
      <c r="AE56" s="422" t="str">
        <f t="shared" si="4"/>
        <v/>
      </c>
      <c r="AF56" s="422" t="str">
        <f t="shared" si="5"/>
        <v/>
      </c>
      <c r="AG56" s="422" t="str">
        <f t="shared" si="6"/>
        <v/>
      </c>
    </row>
    <row r="57" spans="1:33" ht="24.95" customHeight="1">
      <c r="A57" s="424">
        <v>42</v>
      </c>
      <c r="B57" s="913" t="str">
        <f>IF(基本情報入力シート!C94="","",基本情報入力シート!C94)</f>
        <v/>
      </c>
      <c r="C57" s="914"/>
      <c r="D57" s="914"/>
      <c r="E57" s="914"/>
      <c r="F57" s="914"/>
      <c r="G57" s="914"/>
      <c r="H57" s="914"/>
      <c r="I57" s="915"/>
      <c r="J57" s="425" t="str">
        <f>IF(基本情報入力シート!M94="","",基本情報入力シート!M94)</f>
        <v/>
      </c>
      <c r="K57" s="426" t="str">
        <f>IF(基本情報入力シート!R94="","",基本情報入力シート!R94)</f>
        <v/>
      </c>
      <c r="L57" s="426" t="str">
        <f>IF(基本情報入力シート!W94="","",基本情報入力シート!W94)</f>
        <v/>
      </c>
      <c r="M57" s="427" t="str">
        <f>IF(基本情報入力シート!X94="","",基本情報入力シート!X94)</f>
        <v/>
      </c>
      <c r="N57" s="428" t="str">
        <f>IF(基本情報入力シート!Y94="","",基本情報入力シート!Y94)</f>
        <v/>
      </c>
      <c r="O57" s="110"/>
      <c r="P57" s="111"/>
      <c r="Q57" s="112"/>
      <c r="R57" s="113"/>
      <c r="S57" s="104"/>
      <c r="T57" s="420" t="str">
        <f>IFERROR(S57*VLOOKUP(AE57,【参考】数式用3!$AD$3:$BA$14,MATCH(N57,【参考】数式用3!$AD$2:$BA$2,0)),"")</f>
        <v/>
      </c>
      <c r="U57" s="114"/>
      <c r="V57" s="105"/>
      <c r="W57" s="124"/>
      <c r="X57" s="911" t="str">
        <f>IFERROR(V57*VLOOKUP(AF57,【参考】数式用3!$AD$15:$BA$23,MATCH(N57,【参考】数式用3!$AD$2:$BA$2,0)),"")</f>
        <v/>
      </c>
      <c r="Y57" s="912"/>
      <c r="Z57" s="115"/>
      <c r="AA57" s="106"/>
      <c r="AB57" s="429" t="str">
        <f>IFERROR(AA57*VLOOKUP(AG57,【参考】数式用3!$AD$24:$BA$27,MATCH(N57,【参考】数式用3!$AD$2:$BA$2,0)),"")</f>
        <v/>
      </c>
      <c r="AC57" s="117"/>
      <c r="AD57" s="421" t="str">
        <f t="shared" si="0"/>
        <v/>
      </c>
      <c r="AE57" s="422" t="str">
        <f t="shared" si="4"/>
        <v/>
      </c>
      <c r="AF57" s="422" t="str">
        <f t="shared" si="5"/>
        <v/>
      </c>
      <c r="AG57" s="422" t="str">
        <f t="shared" si="6"/>
        <v/>
      </c>
    </row>
    <row r="58" spans="1:33" ht="24.95" customHeight="1">
      <c r="A58" s="424">
        <v>43</v>
      </c>
      <c r="B58" s="913" t="str">
        <f>IF(基本情報入力シート!C95="","",基本情報入力シート!C95)</f>
        <v/>
      </c>
      <c r="C58" s="914"/>
      <c r="D58" s="914"/>
      <c r="E58" s="914"/>
      <c r="F58" s="914"/>
      <c r="G58" s="914"/>
      <c r="H58" s="914"/>
      <c r="I58" s="915"/>
      <c r="J58" s="425" t="str">
        <f>IF(基本情報入力シート!M95="","",基本情報入力シート!M95)</f>
        <v/>
      </c>
      <c r="K58" s="426" t="str">
        <f>IF(基本情報入力シート!R95="","",基本情報入力シート!R95)</f>
        <v/>
      </c>
      <c r="L58" s="426" t="str">
        <f>IF(基本情報入力シート!W95="","",基本情報入力シート!W95)</f>
        <v/>
      </c>
      <c r="M58" s="427" t="str">
        <f>IF(基本情報入力シート!X95="","",基本情報入力シート!X95)</f>
        <v/>
      </c>
      <c r="N58" s="428" t="str">
        <f>IF(基本情報入力シート!Y95="","",基本情報入力シート!Y95)</f>
        <v/>
      </c>
      <c r="O58" s="110"/>
      <c r="P58" s="111"/>
      <c r="Q58" s="112"/>
      <c r="R58" s="113"/>
      <c r="S58" s="104"/>
      <c r="T58" s="420" t="str">
        <f>IFERROR(S58*VLOOKUP(AE58,【参考】数式用3!$AD$3:$BA$14,MATCH(N58,【参考】数式用3!$AD$2:$BA$2,0)),"")</f>
        <v/>
      </c>
      <c r="U58" s="114"/>
      <c r="V58" s="105"/>
      <c r="W58" s="124"/>
      <c r="X58" s="911" t="str">
        <f>IFERROR(V58*VLOOKUP(AF58,【参考】数式用3!$AD$15:$BA$23,MATCH(N58,【参考】数式用3!$AD$2:$BA$2,0)),"")</f>
        <v/>
      </c>
      <c r="Y58" s="912"/>
      <c r="Z58" s="115"/>
      <c r="AA58" s="106"/>
      <c r="AB58" s="429" t="str">
        <f>IFERROR(AA58*VLOOKUP(AG58,【参考】数式用3!$AD$24:$BA$27,MATCH(N58,【参考】数式用3!$AD$2:$BA$2,0)),"")</f>
        <v/>
      </c>
      <c r="AC58" s="117"/>
      <c r="AD58" s="421" t="str">
        <f t="shared" si="0"/>
        <v/>
      </c>
      <c r="AE58" s="422" t="str">
        <f t="shared" si="4"/>
        <v/>
      </c>
      <c r="AF58" s="422" t="str">
        <f t="shared" si="5"/>
        <v/>
      </c>
      <c r="AG58" s="422" t="str">
        <f t="shared" si="6"/>
        <v/>
      </c>
    </row>
    <row r="59" spans="1:33" ht="24.95" customHeight="1">
      <c r="A59" s="424">
        <v>44</v>
      </c>
      <c r="B59" s="913" t="str">
        <f>IF(基本情報入力シート!C96="","",基本情報入力シート!C96)</f>
        <v/>
      </c>
      <c r="C59" s="914"/>
      <c r="D59" s="914"/>
      <c r="E59" s="914"/>
      <c r="F59" s="914"/>
      <c r="G59" s="914"/>
      <c r="H59" s="914"/>
      <c r="I59" s="915"/>
      <c r="J59" s="425" t="str">
        <f>IF(基本情報入力シート!M96="","",基本情報入力シート!M96)</f>
        <v/>
      </c>
      <c r="K59" s="426" t="str">
        <f>IF(基本情報入力シート!R96="","",基本情報入力シート!R96)</f>
        <v/>
      </c>
      <c r="L59" s="426" t="str">
        <f>IF(基本情報入力シート!W96="","",基本情報入力シート!W96)</f>
        <v/>
      </c>
      <c r="M59" s="427" t="str">
        <f>IF(基本情報入力シート!X96="","",基本情報入力シート!X96)</f>
        <v/>
      </c>
      <c r="N59" s="428" t="str">
        <f>IF(基本情報入力シート!Y96="","",基本情報入力シート!Y96)</f>
        <v/>
      </c>
      <c r="O59" s="110"/>
      <c r="P59" s="111"/>
      <c r="Q59" s="112"/>
      <c r="R59" s="113"/>
      <c r="S59" s="104"/>
      <c r="T59" s="420" t="str">
        <f>IFERROR(S59*VLOOKUP(AE59,【参考】数式用3!$AD$3:$BA$14,MATCH(N59,【参考】数式用3!$AD$2:$BA$2,0)),"")</f>
        <v/>
      </c>
      <c r="U59" s="114"/>
      <c r="V59" s="105"/>
      <c r="W59" s="124"/>
      <c r="X59" s="911" t="str">
        <f>IFERROR(V59*VLOOKUP(AF59,【参考】数式用3!$AD$15:$BA$23,MATCH(N59,【参考】数式用3!$AD$2:$BA$2,0)),"")</f>
        <v/>
      </c>
      <c r="Y59" s="912"/>
      <c r="Z59" s="115"/>
      <c r="AA59" s="106"/>
      <c r="AB59" s="429" t="str">
        <f>IFERROR(AA59*VLOOKUP(AG59,【参考】数式用3!$AD$24:$BA$27,MATCH(N59,【参考】数式用3!$AD$2:$BA$2,0)),"")</f>
        <v/>
      </c>
      <c r="AC59" s="117"/>
      <c r="AD59" s="421" t="str">
        <f t="shared" si="0"/>
        <v/>
      </c>
      <c r="AE59" s="422" t="str">
        <f t="shared" si="4"/>
        <v/>
      </c>
      <c r="AF59" s="422" t="str">
        <f t="shared" si="5"/>
        <v/>
      </c>
      <c r="AG59" s="422" t="str">
        <f t="shared" si="6"/>
        <v/>
      </c>
    </row>
    <row r="60" spans="1:33" ht="24.95" customHeight="1">
      <c r="A60" s="424">
        <v>45</v>
      </c>
      <c r="B60" s="913" t="str">
        <f>IF(基本情報入力シート!C97="","",基本情報入力シート!C97)</f>
        <v/>
      </c>
      <c r="C60" s="914"/>
      <c r="D60" s="914"/>
      <c r="E60" s="914"/>
      <c r="F60" s="914"/>
      <c r="G60" s="914"/>
      <c r="H60" s="914"/>
      <c r="I60" s="915"/>
      <c r="J60" s="425" t="str">
        <f>IF(基本情報入力シート!M97="","",基本情報入力シート!M97)</f>
        <v/>
      </c>
      <c r="K60" s="426" t="str">
        <f>IF(基本情報入力シート!R97="","",基本情報入力シート!R97)</f>
        <v/>
      </c>
      <c r="L60" s="426" t="str">
        <f>IF(基本情報入力シート!W97="","",基本情報入力シート!W97)</f>
        <v/>
      </c>
      <c r="M60" s="427" t="str">
        <f>IF(基本情報入力シート!X97="","",基本情報入力シート!X97)</f>
        <v/>
      </c>
      <c r="N60" s="428" t="str">
        <f>IF(基本情報入力シート!Y97="","",基本情報入力シート!Y97)</f>
        <v/>
      </c>
      <c r="O60" s="110"/>
      <c r="P60" s="111"/>
      <c r="Q60" s="112"/>
      <c r="R60" s="113"/>
      <c r="S60" s="104"/>
      <c r="T60" s="420" t="str">
        <f>IFERROR(S60*VLOOKUP(AE60,【参考】数式用3!$AD$3:$BA$14,MATCH(N60,【参考】数式用3!$AD$2:$BA$2,0)),"")</f>
        <v/>
      </c>
      <c r="U60" s="114"/>
      <c r="V60" s="105"/>
      <c r="W60" s="124"/>
      <c r="X60" s="911" t="str">
        <f>IFERROR(V60*VLOOKUP(AF60,【参考】数式用3!$AD$15:$BA$23,MATCH(N60,【参考】数式用3!$AD$2:$BA$2,0)),"")</f>
        <v/>
      </c>
      <c r="Y60" s="912"/>
      <c r="Z60" s="115"/>
      <c r="AA60" s="106"/>
      <c r="AB60" s="429" t="str">
        <f>IFERROR(AA60*VLOOKUP(AG60,【参考】数式用3!$AD$24:$BA$27,MATCH(N60,【参考】数式用3!$AD$2:$BA$2,0)),"")</f>
        <v/>
      </c>
      <c r="AC60" s="117"/>
      <c r="AD60" s="421" t="str">
        <f t="shared" si="0"/>
        <v/>
      </c>
      <c r="AE60" s="422" t="str">
        <f t="shared" si="4"/>
        <v/>
      </c>
      <c r="AF60" s="422" t="str">
        <f t="shared" si="5"/>
        <v/>
      </c>
      <c r="AG60" s="422" t="str">
        <f t="shared" si="6"/>
        <v/>
      </c>
    </row>
    <row r="61" spans="1:33" ht="24.95" customHeight="1">
      <c r="A61" s="424">
        <v>46</v>
      </c>
      <c r="B61" s="913" t="str">
        <f>IF(基本情報入力シート!C98="","",基本情報入力シート!C98)</f>
        <v/>
      </c>
      <c r="C61" s="914"/>
      <c r="D61" s="914"/>
      <c r="E61" s="914"/>
      <c r="F61" s="914"/>
      <c r="G61" s="914"/>
      <c r="H61" s="914"/>
      <c r="I61" s="915"/>
      <c r="J61" s="425" t="str">
        <f>IF(基本情報入力シート!M98="","",基本情報入力シート!M98)</f>
        <v/>
      </c>
      <c r="K61" s="426" t="str">
        <f>IF(基本情報入力シート!R98="","",基本情報入力シート!R98)</f>
        <v/>
      </c>
      <c r="L61" s="426" t="str">
        <f>IF(基本情報入力シート!W98="","",基本情報入力シート!W98)</f>
        <v/>
      </c>
      <c r="M61" s="427" t="str">
        <f>IF(基本情報入力シート!X98="","",基本情報入力シート!X98)</f>
        <v/>
      </c>
      <c r="N61" s="428" t="str">
        <f>IF(基本情報入力シート!Y98="","",基本情報入力シート!Y98)</f>
        <v/>
      </c>
      <c r="O61" s="110"/>
      <c r="P61" s="111"/>
      <c r="Q61" s="112"/>
      <c r="R61" s="113"/>
      <c r="S61" s="104"/>
      <c r="T61" s="420" t="str">
        <f>IFERROR(S61*VLOOKUP(AE61,【参考】数式用3!$AD$3:$BA$14,MATCH(N61,【参考】数式用3!$AD$2:$BA$2,0)),"")</f>
        <v/>
      </c>
      <c r="U61" s="114"/>
      <c r="V61" s="105"/>
      <c r="W61" s="124"/>
      <c r="X61" s="911" t="str">
        <f>IFERROR(V61*VLOOKUP(AF61,【参考】数式用3!$AD$15:$BA$23,MATCH(N61,【参考】数式用3!$AD$2:$BA$2,0)),"")</f>
        <v/>
      </c>
      <c r="Y61" s="912"/>
      <c r="Z61" s="115"/>
      <c r="AA61" s="106"/>
      <c r="AB61" s="429" t="str">
        <f>IFERROR(AA61*VLOOKUP(AG61,【参考】数式用3!$AD$24:$BA$27,MATCH(N61,【参考】数式用3!$AD$2:$BA$2,0)),"")</f>
        <v/>
      </c>
      <c r="AC61" s="117"/>
      <c r="AD61" s="421" t="str">
        <f t="shared" si="0"/>
        <v/>
      </c>
      <c r="AE61" s="422" t="str">
        <f t="shared" si="4"/>
        <v/>
      </c>
      <c r="AF61" s="422" t="str">
        <f t="shared" si="5"/>
        <v/>
      </c>
      <c r="AG61" s="422" t="str">
        <f t="shared" si="6"/>
        <v/>
      </c>
    </row>
    <row r="62" spans="1:33" ht="24.95" customHeight="1">
      <c r="A62" s="424">
        <v>47</v>
      </c>
      <c r="B62" s="913" t="str">
        <f>IF(基本情報入力シート!C99="","",基本情報入力シート!C99)</f>
        <v/>
      </c>
      <c r="C62" s="914"/>
      <c r="D62" s="914"/>
      <c r="E62" s="914"/>
      <c r="F62" s="914"/>
      <c r="G62" s="914"/>
      <c r="H62" s="914"/>
      <c r="I62" s="915"/>
      <c r="J62" s="425" t="str">
        <f>IF(基本情報入力シート!M99="","",基本情報入力シート!M99)</f>
        <v/>
      </c>
      <c r="K62" s="426" t="str">
        <f>IF(基本情報入力シート!R99="","",基本情報入力シート!R99)</f>
        <v/>
      </c>
      <c r="L62" s="426" t="str">
        <f>IF(基本情報入力シート!W99="","",基本情報入力シート!W99)</f>
        <v/>
      </c>
      <c r="M62" s="427" t="str">
        <f>IF(基本情報入力シート!X99="","",基本情報入力シート!X99)</f>
        <v/>
      </c>
      <c r="N62" s="428" t="str">
        <f>IF(基本情報入力シート!Y99="","",基本情報入力シート!Y99)</f>
        <v/>
      </c>
      <c r="O62" s="110"/>
      <c r="P62" s="111"/>
      <c r="Q62" s="112"/>
      <c r="R62" s="113"/>
      <c r="S62" s="104"/>
      <c r="T62" s="420" t="str">
        <f>IFERROR(S62*VLOOKUP(AE62,【参考】数式用3!$AD$3:$BA$14,MATCH(N62,【参考】数式用3!$AD$2:$BA$2,0)),"")</f>
        <v/>
      </c>
      <c r="U62" s="114"/>
      <c r="V62" s="105"/>
      <c r="W62" s="124"/>
      <c r="X62" s="911" t="str">
        <f>IFERROR(V62*VLOOKUP(AF62,【参考】数式用3!$AD$15:$BA$23,MATCH(N62,【参考】数式用3!$AD$2:$BA$2,0)),"")</f>
        <v/>
      </c>
      <c r="Y62" s="912"/>
      <c r="Z62" s="115"/>
      <c r="AA62" s="106"/>
      <c r="AB62" s="429" t="str">
        <f>IFERROR(AA62*VLOOKUP(AG62,【参考】数式用3!$AD$24:$BA$27,MATCH(N62,【参考】数式用3!$AD$2:$BA$2,0)),"")</f>
        <v/>
      </c>
      <c r="AC62" s="117"/>
      <c r="AD62" s="421" t="str">
        <f t="shared" si="0"/>
        <v/>
      </c>
      <c r="AE62" s="422" t="str">
        <f t="shared" si="4"/>
        <v/>
      </c>
      <c r="AF62" s="422" t="str">
        <f t="shared" si="5"/>
        <v/>
      </c>
      <c r="AG62" s="422" t="str">
        <f t="shared" si="6"/>
        <v/>
      </c>
    </row>
    <row r="63" spans="1:33" ht="24.95" customHeight="1">
      <c r="A63" s="424">
        <v>48</v>
      </c>
      <c r="B63" s="913" t="str">
        <f>IF(基本情報入力シート!C100="","",基本情報入力シート!C100)</f>
        <v/>
      </c>
      <c r="C63" s="914"/>
      <c r="D63" s="914"/>
      <c r="E63" s="914"/>
      <c r="F63" s="914"/>
      <c r="G63" s="914"/>
      <c r="H63" s="914"/>
      <c r="I63" s="915"/>
      <c r="J63" s="425" t="str">
        <f>IF(基本情報入力シート!M100="","",基本情報入力シート!M100)</f>
        <v/>
      </c>
      <c r="K63" s="426" t="str">
        <f>IF(基本情報入力シート!R100="","",基本情報入力シート!R100)</f>
        <v/>
      </c>
      <c r="L63" s="426" t="str">
        <f>IF(基本情報入力シート!W100="","",基本情報入力シート!W100)</f>
        <v/>
      </c>
      <c r="M63" s="427" t="str">
        <f>IF(基本情報入力シート!X100="","",基本情報入力シート!X100)</f>
        <v/>
      </c>
      <c r="N63" s="428" t="str">
        <f>IF(基本情報入力シート!Y100="","",基本情報入力シート!Y100)</f>
        <v/>
      </c>
      <c r="O63" s="110"/>
      <c r="P63" s="111"/>
      <c r="Q63" s="112"/>
      <c r="R63" s="113"/>
      <c r="S63" s="104"/>
      <c r="T63" s="420" t="str">
        <f>IFERROR(S63*VLOOKUP(AE63,【参考】数式用3!$AD$3:$BA$14,MATCH(N63,【参考】数式用3!$AD$2:$BA$2,0)),"")</f>
        <v/>
      </c>
      <c r="U63" s="114"/>
      <c r="V63" s="105"/>
      <c r="W63" s="124"/>
      <c r="X63" s="911" t="str">
        <f>IFERROR(V63*VLOOKUP(AF63,【参考】数式用3!$AD$15:$BA$23,MATCH(N63,【参考】数式用3!$AD$2:$BA$2,0)),"")</f>
        <v/>
      </c>
      <c r="Y63" s="912"/>
      <c r="Z63" s="115"/>
      <c r="AA63" s="106"/>
      <c r="AB63" s="429" t="str">
        <f>IFERROR(AA63*VLOOKUP(AG63,【参考】数式用3!$AD$24:$BA$27,MATCH(N63,【参考】数式用3!$AD$2:$BA$2,0)),"")</f>
        <v/>
      </c>
      <c r="AC63" s="117"/>
      <c r="AD63" s="421" t="str">
        <f t="shared" si="0"/>
        <v/>
      </c>
      <c r="AE63" s="422" t="str">
        <f t="shared" si="4"/>
        <v/>
      </c>
      <c r="AF63" s="422" t="str">
        <f t="shared" si="5"/>
        <v/>
      </c>
      <c r="AG63" s="422" t="str">
        <f t="shared" si="6"/>
        <v/>
      </c>
    </row>
    <row r="64" spans="1:33" ht="24.95" customHeight="1">
      <c r="A64" s="424">
        <v>49</v>
      </c>
      <c r="B64" s="913" t="str">
        <f>IF(基本情報入力シート!C101="","",基本情報入力シート!C101)</f>
        <v/>
      </c>
      <c r="C64" s="914"/>
      <c r="D64" s="914"/>
      <c r="E64" s="914"/>
      <c r="F64" s="914"/>
      <c r="G64" s="914"/>
      <c r="H64" s="914"/>
      <c r="I64" s="915"/>
      <c r="J64" s="425" t="str">
        <f>IF(基本情報入力シート!M101="","",基本情報入力シート!M101)</f>
        <v/>
      </c>
      <c r="K64" s="426" t="str">
        <f>IF(基本情報入力シート!R101="","",基本情報入力シート!R101)</f>
        <v/>
      </c>
      <c r="L64" s="426" t="str">
        <f>IF(基本情報入力シート!W101="","",基本情報入力シート!W101)</f>
        <v/>
      </c>
      <c r="M64" s="427" t="str">
        <f>IF(基本情報入力シート!X101="","",基本情報入力シート!X101)</f>
        <v/>
      </c>
      <c r="N64" s="428" t="str">
        <f>IF(基本情報入力シート!Y101="","",基本情報入力シート!Y101)</f>
        <v/>
      </c>
      <c r="O64" s="110"/>
      <c r="P64" s="111"/>
      <c r="Q64" s="112"/>
      <c r="R64" s="113"/>
      <c r="S64" s="104"/>
      <c r="T64" s="420" t="str">
        <f>IFERROR(S64*VLOOKUP(AE64,【参考】数式用3!$AD$3:$BA$14,MATCH(N64,【参考】数式用3!$AD$2:$BA$2,0)),"")</f>
        <v/>
      </c>
      <c r="U64" s="114"/>
      <c r="V64" s="105"/>
      <c r="W64" s="124"/>
      <c r="X64" s="911" t="str">
        <f>IFERROR(V64*VLOOKUP(AF64,【参考】数式用3!$AD$15:$BA$23,MATCH(N64,【参考】数式用3!$AD$2:$BA$2,0)),"")</f>
        <v/>
      </c>
      <c r="Y64" s="912"/>
      <c r="Z64" s="115"/>
      <c r="AA64" s="106"/>
      <c r="AB64" s="429" t="str">
        <f>IFERROR(AA64*VLOOKUP(AG64,【参考】数式用3!$AD$24:$BA$27,MATCH(N64,【参考】数式用3!$AD$2:$BA$2,0)),"")</f>
        <v/>
      </c>
      <c r="AC64" s="117"/>
      <c r="AD64" s="421" t="str">
        <f t="shared" si="0"/>
        <v/>
      </c>
      <c r="AE64" s="422" t="str">
        <f t="shared" si="4"/>
        <v/>
      </c>
      <c r="AF64" s="422" t="str">
        <f t="shared" si="5"/>
        <v/>
      </c>
      <c r="AG64" s="422" t="str">
        <f t="shared" si="6"/>
        <v/>
      </c>
    </row>
    <row r="65" spans="1:33" ht="24.95" customHeight="1">
      <c r="A65" s="424">
        <v>50</v>
      </c>
      <c r="B65" s="913" t="str">
        <f>IF(基本情報入力シート!C102="","",基本情報入力シート!C102)</f>
        <v/>
      </c>
      <c r="C65" s="914"/>
      <c r="D65" s="914"/>
      <c r="E65" s="914"/>
      <c r="F65" s="914"/>
      <c r="G65" s="914"/>
      <c r="H65" s="914"/>
      <c r="I65" s="915"/>
      <c r="J65" s="425" t="str">
        <f>IF(基本情報入力シート!M102="","",基本情報入力シート!M102)</f>
        <v/>
      </c>
      <c r="K65" s="426" t="str">
        <f>IF(基本情報入力シート!R102="","",基本情報入力シート!R102)</f>
        <v/>
      </c>
      <c r="L65" s="426" t="str">
        <f>IF(基本情報入力シート!W102="","",基本情報入力シート!W102)</f>
        <v/>
      </c>
      <c r="M65" s="427" t="str">
        <f>IF(基本情報入力シート!X102="","",基本情報入力シート!X102)</f>
        <v/>
      </c>
      <c r="N65" s="428" t="str">
        <f>IF(基本情報入力シート!Y102="","",基本情報入力シート!Y102)</f>
        <v/>
      </c>
      <c r="O65" s="110"/>
      <c r="P65" s="111"/>
      <c r="Q65" s="112"/>
      <c r="R65" s="113"/>
      <c r="S65" s="104"/>
      <c r="T65" s="420" t="str">
        <f>IFERROR(S65*VLOOKUP(AE65,【参考】数式用3!$AD$3:$BA$14,MATCH(N65,【参考】数式用3!$AD$2:$BA$2,0)),"")</f>
        <v/>
      </c>
      <c r="U65" s="114"/>
      <c r="V65" s="105"/>
      <c r="W65" s="124"/>
      <c r="X65" s="911" t="str">
        <f>IFERROR(V65*VLOOKUP(AF65,【参考】数式用3!$AD$15:$BA$23,MATCH(N65,【参考】数式用3!$AD$2:$BA$2,0)),"")</f>
        <v/>
      </c>
      <c r="Y65" s="912"/>
      <c r="Z65" s="115"/>
      <c r="AA65" s="106"/>
      <c r="AB65" s="429" t="str">
        <f>IFERROR(AA65*VLOOKUP(AG65,【参考】数式用3!$AD$24:$BA$27,MATCH(N65,【参考】数式用3!$AD$2:$BA$2,0)),"")</f>
        <v/>
      </c>
      <c r="AC65" s="117"/>
      <c r="AD65" s="421" t="str">
        <f t="shared" si="0"/>
        <v/>
      </c>
      <c r="AE65" s="422" t="str">
        <f t="shared" si="4"/>
        <v/>
      </c>
      <c r="AF65" s="422" t="str">
        <f t="shared" si="5"/>
        <v/>
      </c>
      <c r="AG65" s="422" t="str">
        <f t="shared" si="6"/>
        <v/>
      </c>
    </row>
    <row r="66" spans="1:33" ht="24.95" customHeight="1">
      <c r="A66" s="424">
        <v>51</v>
      </c>
      <c r="B66" s="913" t="str">
        <f>IF(基本情報入力シート!C103="","",基本情報入力シート!C103)</f>
        <v/>
      </c>
      <c r="C66" s="914"/>
      <c r="D66" s="914"/>
      <c r="E66" s="914"/>
      <c r="F66" s="914"/>
      <c r="G66" s="914"/>
      <c r="H66" s="914"/>
      <c r="I66" s="915"/>
      <c r="J66" s="425" t="str">
        <f>IF(基本情報入力シート!M103="","",基本情報入力シート!M103)</f>
        <v/>
      </c>
      <c r="K66" s="426" t="str">
        <f>IF(基本情報入力シート!R103="","",基本情報入力シート!R103)</f>
        <v/>
      </c>
      <c r="L66" s="426" t="str">
        <f>IF(基本情報入力シート!W103="","",基本情報入力シート!W103)</f>
        <v/>
      </c>
      <c r="M66" s="427" t="str">
        <f>IF(基本情報入力シート!X103="","",基本情報入力シート!X103)</f>
        <v/>
      </c>
      <c r="N66" s="428" t="str">
        <f>IF(基本情報入力シート!Y103="","",基本情報入力シート!Y103)</f>
        <v/>
      </c>
      <c r="O66" s="110"/>
      <c r="P66" s="111"/>
      <c r="Q66" s="112"/>
      <c r="R66" s="113"/>
      <c r="S66" s="104"/>
      <c r="T66" s="420" t="str">
        <f>IFERROR(S66*VLOOKUP(AE66,【参考】数式用3!$AD$3:$BA$14,MATCH(N66,【参考】数式用3!$AD$2:$BA$2,0)),"")</f>
        <v/>
      </c>
      <c r="U66" s="114"/>
      <c r="V66" s="105"/>
      <c r="W66" s="124"/>
      <c r="X66" s="911" t="str">
        <f>IFERROR(V66*VLOOKUP(AF66,【参考】数式用3!$AD$15:$BA$23,MATCH(N66,【参考】数式用3!$AD$2:$BA$2,0)),"")</f>
        <v/>
      </c>
      <c r="Y66" s="912"/>
      <c r="Z66" s="115"/>
      <c r="AA66" s="106"/>
      <c r="AB66" s="429" t="str">
        <f>IFERROR(AA66*VLOOKUP(AG66,【参考】数式用3!$AD$24:$BA$27,MATCH(N66,【参考】数式用3!$AD$2:$BA$2,0)),"")</f>
        <v/>
      </c>
      <c r="AC66" s="117"/>
      <c r="AD66" s="421" t="str">
        <f t="shared" si="0"/>
        <v/>
      </c>
      <c r="AE66" s="422" t="str">
        <f t="shared" si="4"/>
        <v/>
      </c>
      <c r="AF66" s="422" t="str">
        <f t="shared" si="5"/>
        <v/>
      </c>
      <c r="AG66" s="422" t="str">
        <f t="shared" si="6"/>
        <v/>
      </c>
    </row>
    <row r="67" spans="1:33" ht="24.95" customHeight="1">
      <c r="A67" s="424">
        <v>52</v>
      </c>
      <c r="B67" s="913" t="str">
        <f>IF(基本情報入力シート!C104="","",基本情報入力シート!C104)</f>
        <v/>
      </c>
      <c r="C67" s="914"/>
      <c r="D67" s="914"/>
      <c r="E67" s="914"/>
      <c r="F67" s="914"/>
      <c r="G67" s="914"/>
      <c r="H67" s="914"/>
      <c r="I67" s="915"/>
      <c r="J67" s="425" t="str">
        <f>IF(基本情報入力シート!M104="","",基本情報入力シート!M104)</f>
        <v/>
      </c>
      <c r="K67" s="426" t="str">
        <f>IF(基本情報入力シート!R104="","",基本情報入力シート!R104)</f>
        <v/>
      </c>
      <c r="L67" s="426" t="str">
        <f>IF(基本情報入力シート!W104="","",基本情報入力シート!W104)</f>
        <v/>
      </c>
      <c r="M67" s="427" t="str">
        <f>IF(基本情報入力シート!X104="","",基本情報入力シート!X104)</f>
        <v/>
      </c>
      <c r="N67" s="428" t="str">
        <f>IF(基本情報入力シート!Y104="","",基本情報入力シート!Y104)</f>
        <v/>
      </c>
      <c r="O67" s="110"/>
      <c r="P67" s="111"/>
      <c r="Q67" s="112"/>
      <c r="R67" s="113"/>
      <c r="S67" s="104"/>
      <c r="T67" s="420" t="str">
        <f>IFERROR(S67*VLOOKUP(AE67,【参考】数式用3!$AD$3:$BA$14,MATCH(N67,【参考】数式用3!$AD$2:$BA$2,0)),"")</f>
        <v/>
      </c>
      <c r="U67" s="114"/>
      <c r="V67" s="105"/>
      <c r="W67" s="124"/>
      <c r="X67" s="911" t="str">
        <f>IFERROR(V67*VLOOKUP(AF67,【参考】数式用3!$AD$15:$BA$23,MATCH(N67,【参考】数式用3!$AD$2:$BA$2,0)),"")</f>
        <v/>
      </c>
      <c r="Y67" s="912"/>
      <c r="Z67" s="115"/>
      <c r="AA67" s="106"/>
      <c r="AB67" s="429" t="str">
        <f>IFERROR(AA67*VLOOKUP(AG67,【参考】数式用3!$AD$24:$BA$27,MATCH(N67,【参考】数式用3!$AD$2:$BA$2,0)),"")</f>
        <v/>
      </c>
      <c r="AC67" s="117"/>
      <c r="AD67" s="421" t="str">
        <f t="shared" si="0"/>
        <v/>
      </c>
      <c r="AE67" s="422" t="str">
        <f t="shared" si="4"/>
        <v/>
      </c>
      <c r="AF67" s="422" t="str">
        <f t="shared" si="5"/>
        <v/>
      </c>
      <c r="AG67" s="422" t="str">
        <f t="shared" si="6"/>
        <v/>
      </c>
    </row>
    <row r="68" spans="1:33" ht="24.95" customHeight="1">
      <c r="A68" s="424">
        <v>53</v>
      </c>
      <c r="B68" s="913" t="str">
        <f>IF(基本情報入力シート!C105="","",基本情報入力シート!C105)</f>
        <v/>
      </c>
      <c r="C68" s="914"/>
      <c r="D68" s="914"/>
      <c r="E68" s="914"/>
      <c r="F68" s="914"/>
      <c r="G68" s="914"/>
      <c r="H68" s="914"/>
      <c r="I68" s="915"/>
      <c r="J68" s="425" t="str">
        <f>IF(基本情報入力シート!M105="","",基本情報入力シート!M105)</f>
        <v/>
      </c>
      <c r="K68" s="426" t="str">
        <f>IF(基本情報入力シート!R105="","",基本情報入力シート!R105)</f>
        <v/>
      </c>
      <c r="L68" s="426" t="str">
        <f>IF(基本情報入力シート!W105="","",基本情報入力シート!W105)</f>
        <v/>
      </c>
      <c r="M68" s="427" t="str">
        <f>IF(基本情報入力シート!X105="","",基本情報入力シート!X105)</f>
        <v/>
      </c>
      <c r="N68" s="428" t="str">
        <f>IF(基本情報入力シート!Y105="","",基本情報入力シート!Y105)</f>
        <v/>
      </c>
      <c r="O68" s="110"/>
      <c r="P68" s="111"/>
      <c r="Q68" s="112"/>
      <c r="R68" s="113"/>
      <c r="S68" s="104"/>
      <c r="T68" s="420" t="str">
        <f>IFERROR(S68*VLOOKUP(AE68,【参考】数式用3!$AD$3:$BA$14,MATCH(N68,【参考】数式用3!$AD$2:$BA$2,0)),"")</f>
        <v/>
      </c>
      <c r="U68" s="114"/>
      <c r="V68" s="105"/>
      <c r="W68" s="124"/>
      <c r="X68" s="911" t="str">
        <f>IFERROR(V68*VLOOKUP(AF68,【参考】数式用3!$AD$15:$BA$23,MATCH(N68,【参考】数式用3!$AD$2:$BA$2,0)),"")</f>
        <v/>
      </c>
      <c r="Y68" s="912"/>
      <c r="Z68" s="115"/>
      <c r="AA68" s="106"/>
      <c r="AB68" s="429" t="str">
        <f>IFERROR(AA68*VLOOKUP(AG68,【参考】数式用3!$AD$24:$BA$27,MATCH(N68,【参考】数式用3!$AD$2:$BA$2,0)),"")</f>
        <v/>
      </c>
      <c r="AC68" s="117"/>
      <c r="AD68" s="421" t="str">
        <f t="shared" si="0"/>
        <v/>
      </c>
      <c r="AE68" s="422" t="str">
        <f t="shared" si="4"/>
        <v/>
      </c>
      <c r="AF68" s="422" t="str">
        <f t="shared" si="5"/>
        <v/>
      </c>
      <c r="AG68" s="422" t="str">
        <f t="shared" si="6"/>
        <v/>
      </c>
    </row>
    <row r="69" spans="1:33" ht="24.95" customHeight="1">
      <c r="A69" s="424">
        <v>54</v>
      </c>
      <c r="B69" s="913" t="str">
        <f>IF(基本情報入力シート!C106="","",基本情報入力シート!C106)</f>
        <v/>
      </c>
      <c r="C69" s="914"/>
      <c r="D69" s="914"/>
      <c r="E69" s="914"/>
      <c r="F69" s="914"/>
      <c r="G69" s="914"/>
      <c r="H69" s="914"/>
      <c r="I69" s="915"/>
      <c r="J69" s="425" t="str">
        <f>IF(基本情報入力シート!M106="","",基本情報入力シート!M106)</f>
        <v/>
      </c>
      <c r="K69" s="426" t="str">
        <f>IF(基本情報入力シート!R106="","",基本情報入力シート!R106)</f>
        <v/>
      </c>
      <c r="L69" s="426" t="str">
        <f>IF(基本情報入力シート!W106="","",基本情報入力シート!W106)</f>
        <v/>
      </c>
      <c r="M69" s="427" t="str">
        <f>IF(基本情報入力シート!X106="","",基本情報入力シート!X106)</f>
        <v/>
      </c>
      <c r="N69" s="428" t="str">
        <f>IF(基本情報入力シート!Y106="","",基本情報入力シート!Y106)</f>
        <v/>
      </c>
      <c r="O69" s="110"/>
      <c r="P69" s="111"/>
      <c r="Q69" s="112"/>
      <c r="R69" s="113"/>
      <c r="S69" s="104"/>
      <c r="T69" s="420" t="str">
        <f>IFERROR(S69*VLOOKUP(AE69,【参考】数式用3!$AD$3:$BA$14,MATCH(N69,【参考】数式用3!$AD$2:$BA$2,0)),"")</f>
        <v/>
      </c>
      <c r="U69" s="114"/>
      <c r="V69" s="105"/>
      <c r="W69" s="124"/>
      <c r="X69" s="911" t="str">
        <f>IFERROR(V69*VLOOKUP(AF69,【参考】数式用3!$AD$15:$BA$23,MATCH(N69,【参考】数式用3!$AD$2:$BA$2,0)),"")</f>
        <v/>
      </c>
      <c r="Y69" s="912"/>
      <c r="Z69" s="115"/>
      <c r="AA69" s="106"/>
      <c r="AB69" s="429" t="str">
        <f>IFERROR(AA69*VLOOKUP(AG69,【参考】数式用3!$AD$24:$BA$27,MATCH(N69,【参考】数式用3!$AD$2:$BA$2,0)),"")</f>
        <v/>
      </c>
      <c r="AC69" s="117"/>
      <c r="AD69" s="421" t="str">
        <f t="shared" si="0"/>
        <v/>
      </c>
      <c r="AE69" s="422" t="str">
        <f t="shared" si="4"/>
        <v/>
      </c>
      <c r="AF69" s="422" t="str">
        <f t="shared" si="5"/>
        <v/>
      </c>
      <c r="AG69" s="422" t="str">
        <f t="shared" si="6"/>
        <v/>
      </c>
    </row>
    <row r="70" spans="1:33" ht="24.95" customHeight="1">
      <c r="A70" s="424">
        <v>55</v>
      </c>
      <c r="B70" s="913" t="str">
        <f>IF(基本情報入力シート!C107="","",基本情報入力シート!C107)</f>
        <v/>
      </c>
      <c r="C70" s="914"/>
      <c r="D70" s="914"/>
      <c r="E70" s="914"/>
      <c r="F70" s="914"/>
      <c r="G70" s="914"/>
      <c r="H70" s="914"/>
      <c r="I70" s="915"/>
      <c r="J70" s="425" t="str">
        <f>IF(基本情報入力シート!M107="","",基本情報入力シート!M107)</f>
        <v/>
      </c>
      <c r="K70" s="426" t="str">
        <f>IF(基本情報入力シート!R107="","",基本情報入力シート!R107)</f>
        <v/>
      </c>
      <c r="L70" s="426" t="str">
        <f>IF(基本情報入力シート!W107="","",基本情報入力シート!W107)</f>
        <v/>
      </c>
      <c r="M70" s="427" t="str">
        <f>IF(基本情報入力シート!X107="","",基本情報入力シート!X107)</f>
        <v/>
      </c>
      <c r="N70" s="428" t="str">
        <f>IF(基本情報入力シート!Y107="","",基本情報入力シート!Y107)</f>
        <v/>
      </c>
      <c r="O70" s="110"/>
      <c r="P70" s="111"/>
      <c r="Q70" s="112"/>
      <c r="R70" s="113"/>
      <c r="S70" s="104"/>
      <c r="T70" s="420" t="str">
        <f>IFERROR(S70*VLOOKUP(AE70,【参考】数式用3!$AD$3:$BA$14,MATCH(N70,【参考】数式用3!$AD$2:$BA$2,0)),"")</f>
        <v/>
      </c>
      <c r="U70" s="114"/>
      <c r="V70" s="105"/>
      <c r="W70" s="124"/>
      <c r="X70" s="911" t="str">
        <f>IFERROR(V70*VLOOKUP(AF70,【参考】数式用3!$AD$15:$BA$23,MATCH(N70,【参考】数式用3!$AD$2:$BA$2,0)),"")</f>
        <v/>
      </c>
      <c r="Y70" s="912"/>
      <c r="Z70" s="115"/>
      <c r="AA70" s="106"/>
      <c r="AB70" s="429" t="str">
        <f>IFERROR(AA70*VLOOKUP(AG70,【参考】数式用3!$AD$24:$BA$27,MATCH(N70,【参考】数式用3!$AD$2:$BA$2,0)),"")</f>
        <v/>
      </c>
      <c r="AC70" s="117"/>
      <c r="AD70" s="421" t="str">
        <f t="shared" si="0"/>
        <v/>
      </c>
      <c r="AE70" s="422" t="str">
        <f t="shared" si="4"/>
        <v/>
      </c>
      <c r="AF70" s="422" t="str">
        <f t="shared" si="5"/>
        <v/>
      </c>
      <c r="AG70" s="422" t="str">
        <f t="shared" si="6"/>
        <v/>
      </c>
    </row>
    <row r="71" spans="1:33" ht="24.95" customHeight="1">
      <c r="A71" s="424">
        <v>56</v>
      </c>
      <c r="B71" s="913" t="str">
        <f>IF(基本情報入力シート!C108="","",基本情報入力シート!C108)</f>
        <v/>
      </c>
      <c r="C71" s="914"/>
      <c r="D71" s="914"/>
      <c r="E71" s="914"/>
      <c r="F71" s="914"/>
      <c r="G71" s="914"/>
      <c r="H71" s="914"/>
      <c r="I71" s="915"/>
      <c r="J71" s="425" t="str">
        <f>IF(基本情報入力シート!M108="","",基本情報入力シート!M108)</f>
        <v/>
      </c>
      <c r="K71" s="426" t="str">
        <f>IF(基本情報入力シート!R108="","",基本情報入力シート!R108)</f>
        <v/>
      </c>
      <c r="L71" s="426" t="str">
        <f>IF(基本情報入力シート!W108="","",基本情報入力シート!W108)</f>
        <v/>
      </c>
      <c r="M71" s="427" t="str">
        <f>IF(基本情報入力シート!X108="","",基本情報入力シート!X108)</f>
        <v/>
      </c>
      <c r="N71" s="428" t="str">
        <f>IF(基本情報入力シート!Y108="","",基本情報入力シート!Y108)</f>
        <v/>
      </c>
      <c r="O71" s="110"/>
      <c r="P71" s="111"/>
      <c r="Q71" s="112"/>
      <c r="R71" s="113"/>
      <c r="S71" s="104"/>
      <c r="T71" s="420" t="str">
        <f>IFERROR(S71*VLOOKUP(AE71,【参考】数式用3!$AD$3:$BA$14,MATCH(N71,【参考】数式用3!$AD$2:$BA$2,0)),"")</f>
        <v/>
      </c>
      <c r="U71" s="114"/>
      <c r="V71" s="105"/>
      <c r="W71" s="124"/>
      <c r="X71" s="911" t="str">
        <f>IFERROR(V71*VLOOKUP(AF71,【参考】数式用3!$AD$15:$BA$23,MATCH(N71,【参考】数式用3!$AD$2:$BA$2,0)),"")</f>
        <v/>
      </c>
      <c r="Y71" s="912"/>
      <c r="Z71" s="115"/>
      <c r="AA71" s="106"/>
      <c r="AB71" s="429" t="str">
        <f>IFERROR(AA71*VLOOKUP(AG71,【参考】数式用3!$AD$24:$BA$27,MATCH(N71,【参考】数式用3!$AD$2:$BA$2,0)),"")</f>
        <v/>
      </c>
      <c r="AC71" s="117"/>
      <c r="AD71" s="421" t="str">
        <f t="shared" si="0"/>
        <v/>
      </c>
      <c r="AE71" s="422" t="str">
        <f t="shared" si="4"/>
        <v/>
      </c>
      <c r="AF71" s="422" t="str">
        <f t="shared" si="5"/>
        <v/>
      </c>
      <c r="AG71" s="422" t="str">
        <f t="shared" si="6"/>
        <v/>
      </c>
    </row>
    <row r="72" spans="1:33" ht="24.95" customHeight="1">
      <c r="A72" s="424">
        <v>57</v>
      </c>
      <c r="B72" s="913" t="str">
        <f>IF(基本情報入力シート!C109="","",基本情報入力シート!C109)</f>
        <v/>
      </c>
      <c r="C72" s="914"/>
      <c r="D72" s="914"/>
      <c r="E72" s="914"/>
      <c r="F72" s="914"/>
      <c r="G72" s="914"/>
      <c r="H72" s="914"/>
      <c r="I72" s="915"/>
      <c r="J72" s="425" t="str">
        <f>IF(基本情報入力シート!M109="","",基本情報入力シート!M109)</f>
        <v/>
      </c>
      <c r="K72" s="426" t="str">
        <f>IF(基本情報入力シート!R109="","",基本情報入力シート!R109)</f>
        <v/>
      </c>
      <c r="L72" s="426" t="str">
        <f>IF(基本情報入力シート!W109="","",基本情報入力シート!W109)</f>
        <v/>
      </c>
      <c r="M72" s="427" t="str">
        <f>IF(基本情報入力シート!X109="","",基本情報入力シート!X109)</f>
        <v/>
      </c>
      <c r="N72" s="428" t="str">
        <f>IF(基本情報入力シート!Y109="","",基本情報入力シート!Y109)</f>
        <v/>
      </c>
      <c r="O72" s="110"/>
      <c r="P72" s="111"/>
      <c r="Q72" s="112"/>
      <c r="R72" s="113"/>
      <c r="S72" s="104"/>
      <c r="T72" s="420" t="str">
        <f>IFERROR(S72*VLOOKUP(AE72,【参考】数式用3!$AD$3:$BA$14,MATCH(N72,【参考】数式用3!$AD$2:$BA$2,0)),"")</f>
        <v/>
      </c>
      <c r="U72" s="114"/>
      <c r="V72" s="105"/>
      <c r="W72" s="124"/>
      <c r="X72" s="911" t="str">
        <f>IFERROR(V72*VLOOKUP(AF72,【参考】数式用3!$AD$15:$BA$23,MATCH(N72,【参考】数式用3!$AD$2:$BA$2,0)),"")</f>
        <v/>
      </c>
      <c r="Y72" s="912"/>
      <c r="Z72" s="115"/>
      <c r="AA72" s="106"/>
      <c r="AB72" s="429" t="str">
        <f>IFERROR(AA72*VLOOKUP(AG72,【参考】数式用3!$AD$24:$BA$27,MATCH(N72,【参考】数式用3!$AD$2:$BA$2,0)),"")</f>
        <v/>
      </c>
      <c r="AC72" s="117"/>
      <c r="AD72" s="421" t="str">
        <f t="shared" si="0"/>
        <v/>
      </c>
      <c r="AE72" s="422" t="str">
        <f t="shared" si="4"/>
        <v/>
      </c>
      <c r="AF72" s="422" t="str">
        <f t="shared" si="5"/>
        <v/>
      </c>
      <c r="AG72" s="422" t="str">
        <f t="shared" si="6"/>
        <v/>
      </c>
    </row>
    <row r="73" spans="1:33" ht="24.95" customHeight="1">
      <c r="A73" s="424">
        <v>58</v>
      </c>
      <c r="B73" s="913" t="str">
        <f>IF(基本情報入力シート!C110="","",基本情報入力シート!C110)</f>
        <v/>
      </c>
      <c r="C73" s="914"/>
      <c r="D73" s="914"/>
      <c r="E73" s="914"/>
      <c r="F73" s="914"/>
      <c r="G73" s="914"/>
      <c r="H73" s="914"/>
      <c r="I73" s="915"/>
      <c r="J73" s="425" t="str">
        <f>IF(基本情報入力シート!M110="","",基本情報入力シート!M110)</f>
        <v/>
      </c>
      <c r="K73" s="426" t="str">
        <f>IF(基本情報入力シート!R110="","",基本情報入力シート!R110)</f>
        <v/>
      </c>
      <c r="L73" s="426" t="str">
        <f>IF(基本情報入力シート!W110="","",基本情報入力シート!W110)</f>
        <v/>
      </c>
      <c r="M73" s="427" t="str">
        <f>IF(基本情報入力シート!X110="","",基本情報入力シート!X110)</f>
        <v/>
      </c>
      <c r="N73" s="428" t="str">
        <f>IF(基本情報入力シート!Y110="","",基本情報入力シート!Y110)</f>
        <v/>
      </c>
      <c r="O73" s="110"/>
      <c r="P73" s="111"/>
      <c r="Q73" s="112"/>
      <c r="R73" s="113"/>
      <c r="S73" s="104"/>
      <c r="T73" s="420" t="str">
        <f>IFERROR(S73*VLOOKUP(AE73,【参考】数式用3!$AD$3:$BA$14,MATCH(N73,【参考】数式用3!$AD$2:$BA$2,0)),"")</f>
        <v/>
      </c>
      <c r="U73" s="114"/>
      <c r="V73" s="105"/>
      <c r="W73" s="124"/>
      <c r="X73" s="911" t="str">
        <f>IFERROR(V73*VLOOKUP(AF73,【参考】数式用3!$AD$15:$BA$23,MATCH(N73,【参考】数式用3!$AD$2:$BA$2,0)),"")</f>
        <v/>
      </c>
      <c r="Y73" s="912"/>
      <c r="Z73" s="115"/>
      <c r="AA73" s="106"/>
      <c r="AB73" s="429" t="str">
        <f>IFERROR(AA73*VLOOKUP(AG73,【参考】数式用3!$AD$24:$BA$27,MATCH(N73,【参考】数式用3!$AD$2:$BA$2,0)),"")</f>
        <v/>
      </c>
      <c r="AC73" s="117"/>
      <c r="AD73" s="421" t="str">
        <f t="shared" si="0"/>
        <v/>
      </c>
      <c r="AE73" s="422" t="str">
        <f t="shared" si="4"/>
        <v/>
      </c>
      <c r="AF73" s="422" t="str">
        <f t="shared" si="5"/>
        <v/>
      </c>
      <c r="AG73" s="422" t="str">
        <f t="shared" si="6"/>
        <v/>
      </c>
    </row>
    <row r="74" spans="1:33" ht="24.95" customHeight="1">
      <c r="A74" s="424">
        <v>59</v>
      </c>
      <c r="B74" s="913" t="str">
        <f>IF(基本情報入力シート!C111="","",基本情報入力シート!C111)</f>
        <v/>
      </c>
      <c r="C74" s="914"/>
      <c r="D74" s="914"/>
      <c r="E74" s="914"/>
      <c r="F74" s="914"/>
      <c r="G74" s="914"/>
      <c r="H74" s="914"/>
      <c r="I74" s="915"/>
      <c r="J74" s="425" t="str">
        <f>IF(基本情報入力シート!M111="","",基本情報入力シート!M111)</f>
        <v/>
      </c>
      <c r="K74" s="426" t="str">
        <f>IF(基本情報入力シート!R111="","",基本情報入力シート!R111)</f>
        <v/>
      </c>
      <c r="L74" s="426" t="str">
        <f>IF(基本情報入力シート!W111="","",基本情報入力シート!W111)</f>
        <v/>
      </c>
      <c r="M74" s="427" t="str">
        <f>IF(基本情報入力シート!X111="","",基本情報入力シート!X111)</f>
        <v/>
      </c>
      <c r="N74" s="428" t="str">
        <f>IF(基本情報入力シート!Y111="","",基本情報入力シート!Y111)</f>
        <v/>
      </c>
      <c r="O74" s="110"/>
      <c r="P74" s="111"/>
      <c r="Q74" s="112"/>
      <c r="R74" s="113"/>
      <c r="S74" s="104"/>
      <c r="T74" s="420" t="str">
        <f>IFERROR(S74*VLOOKUP(AE74,【参考】数式用3!$AD$3:$BA$14,MATCH(N74,【参考】数式用3!$AD$2:$BA$2,0)),"")</f>
        <v/>
      </c>
      <c r="U74" s="114"/>
      <c r="V74" s="105"/>
      <c r="W74" s="124"/>
      <c r="X74" s="911" t="str">
        <f>IFERROR(V74*VLOOKUP(AF74,【参考】数式用3!$AD$15:$BA$23,MATCH(N74,【参考】数式用3!$AD$2:$BA$2,0)),"")</f>
        <v/>
      </c>
      <c r="Y74" s="912"/>
      <c r="Z74" s="115"/>
      <c r="AA74" s="106"/>
      <c r="AB74" s="429" t="str">
        <f>IFERROR(AA74*VLOOKUP(AG74,【参考】数式用3!$AD$24:$BA$27,MATCH(N74,【参考】数式用3!$AD$2:$BA$2,0)),"")</f>
        <v/>
      </c>
      <c r="AC74" s="117"/>
      <c r="AD74" s="421" t="str">
        <f t="shared" si="0"/>
        <v/>
      </c>
      <c r="AE74" s="422" t="str">
        <f t="shared" si="4"/>
        <v/>
      </c>
      <c r="AF74" s="422" t="str">
        <f t="shared" si="5"/>
        <v/>
      </c>
      <c r="AG74" s="422" t="str">
        <f t="shared" si="6"/>
        <v/>
      </c>
    </row>
    <row r="75" spans="1:33" ht="24.95" customHeight="1">
      <c r="A75" s="424">
        <v>60</v>
      </c>
      <c r="B75" s="913" t="str">
        <f>IF(基本情報入力シート!C112="","",基本情報入力シート!C112)</f>
        <v/>
      </c>
      <c r="C75" s="914"/>
      <c r="D75" s="914"/>
      <c r="E75" s="914"/>
      <c r="F75" s="914"/>
      <c r="G75" s="914"/>
      <c r="H75" s="914"/>
      <c r="I75" s="915"/>
      <c r="J75" s="425" t="str">
        <f>IF(基本情報入力シート!M112="","",基本情報入力シート!M112)</f>
        <v/>
      </c>
      <c r="K75" s="426" t="str">
        <f>IF(基本情報入力シート!R112="","",基本情報入力シート!R112)</f>
        <v/>
      </c>
      <c r="L75" s="426" t="str">
        <f>IF(基本情報入力シート!W112="","",基本情報入力シート!W112)</f>
        <v/>
      </c>
      <c r="M75" s="427" t="str">
        <f>IF(基本情報入力シート!X112="","",基本情報入力シート!X112)</f>
        <v/>
      </c>
      <c r="N75" s="428" t="str">
        <f>IF(基本情報入力シート!Y112="","",基本情報入力シート!Y112)</f>
        <v/>
      </c>
      <c r="O75" s="110"/>
      <c r="P75" s="111"/>
      <c r="Q75" s="112"/>
      <c r="R75" s="113"/>
      <c r="S75" s="104"/>
      <c r="T75" s="420" t="str">
        <f>IFERROR(S75*VLOOKUP(AE75,【参考】数式用3!$AD$3:$BA$14,MATCH(N75,【参考】数式用3!$AD$2:$BA$2,0)),"")</f>
        <v/>
      </c>
      <c r="U75" s="114"/>
      <c r="V75" s="105"/>
      <c r="W75" s="124"/>
      <c r="X75" s="911" t="str">
        <f>IFERROR(V75*VLOOKUP(AF75,【参考】数式用3!$AD$15:$BA$23,MATCH(N75,【参考】数式用3!$AD$2:$BA$2,0)),"")</f>
        <v/>
      </c>
      <c r="Y75" s="912"/>
      <c r="Z75" s="115"/>
      <c r="AA75" s="106"/>
      <c r="AB75" s="429" t="str">
        <f>IFERROR(AA75*VLOOKUP(AG75,【参考】数式用3!$AD$24:$BA$27,MATCH(N75,【参考】数式用3!$AD$2:$BA$2,0)),"")</f>
        <v/>
      </c>
      <c r="AC75" s="117"/>
      <c r="AD75" s="421" t="str">
        <f t="shared" si="0"/>
        <v/>
      </c>
      <c r="AE75" s="422" t="str">
        <f t="shared" si="4"/>
        <v/>
      </c>
      <c r="AF75" s="422" t="str">
        <f t="shared" si="5"/>
        <v/>
      </c>
      <c r="AG75" s="422" t="str">
        <f t="shared" si="6"/>
        <v/>
      </c>
    </row>
    <row r="76" spans="1:33" ht="24.95" customHeight="1">
      <c r="A76" s="424">
        <v>61</v>
      </c>
      <c r="B76" s="913" t="str">
        <f>IF(基本情報入力シート!C113="","",基本情報入力シート!C113)</f>
        <v/>
      </c>
      <c r="C76" s="914"/>
      <c r="D76" s="914"/>
      <c r="E76" s="914"/>
      <c r="F76" s="914"/>
      <c r="G76" s="914"/>
      <c r="H76" s="914"/>
      <c r="I76" s="915"/>
      <c r="J76" s="425" t="str">
        <f>IF(基本情報入力シート!M113="","",基本情報入力シート!M113)</f>
        <v/>
      </c>
      <c r="K76" s="426" t="str">
        <f>IF(基本情報入力シート!R113="","",基本情報入力シート!R113)</f>
        <v/>
      </c>
      <c r="L76" s="426" t="str">
        <f>IF(基本情報入力シート!W113="","",基本情報入力シート!W113)</f>
        <v/>
      </c>
      <c r="M76" s="427" t="str">
        <f>IF(基本情報入力シート!X113="","",基本情報入力シート!X113)</f>
        <v/>
      </c>
      <c r="N76" s="428" t="str">
        <f>IF(基本情報入力シート!Y113="","",基本情報入力シート!Y113)</f>
        <v/>
      </c>
      <c r="O76" s="110"/>
      <c r="P76" s="111"/>
      <c r="Q76" s="112"/>
      <c r="R76" s="113"/>
      <c r="S76" s="104"/>
      <c r="T76" s="420" t="str">
        <f>IFERROR(S76*VLOOKUP(AE76,【参考】数式用3!$AD$3:$BA$14,MATCH(N76,【参考】数式用3!$AD$2:$BA$2,0)),"")</f>
        <v/>
      </c>
      <c r="U76" s="114"/>
      <c r="V76" s="105"/>
      <c r="W76" s="124"/>
      <c r="X76" s="911" t="str">
        <f>IFERROR(V76*VLOOKUP(AF76,【参考】数式用3!$AD$15:$BA$23,MATCH(N76,【参考】数式用3!$AD$2:$BA$2,0)),"")</f>
        <v/>
      </c>
      <c r="Y76" s="912"/>
      <c r="Z76" s="115"/>
      <c r="AA76" s="106"/>
      <c r="AB76" s="429" t="str">
        <f>IFERROR(AA76*VLOOKUP(AG76,【参考】数式用3!$AD$24:$BA$27,MATCH(N76,【参考】数式用3!$AD$2:$BA$2,0)),"")</f>
        <v/>
      </c>
      <c r="AC76" s="117"/>
      <c r="AD76" s="421" t="str">
        <f t="shared" si="0"/>
        <v/>
      </c>
      <c r="AE76" s="422" t="str">
        <f t="shared" si="4"/>
        <v/>
      </c>
      <c r="AF76" s="422" t="str">
        <f t="shared" si="5"/>
        <v/>
      </c>
      <c r="AG76" s="422" t="str">
        <f t="shared" si="6"/>
        <v/>
      </c>
    </row>
    <row r="77" spans="1:33" ht="24.95" customHeight="1">
      <c r="A77" s="424">
        <v>62</v>
      </c>
      <c r="B77" s="913" t="str">
        <f>IF(基本情報入力シート!C114="","",基本情報入力シート!C114)</f>
        <v/>
      </c>
      <c r="C77" s="914"/>
      <c r="D77" s="914"/>
      <c r="E77" s="914"/>
      <c r="F77" s="914"/>
      <c r="G77" s="914"/>
      <c r="H77" s="914"/>
      <c r="I77" s="915"/>
      <c r="J77" s="425" t="str">
        <f>IF(基本情報入力シート!M114="","",基本情報入力シート!M114)</f>
        <v/>
      </c>
      <c r="K77" s="426" t="str">
        <f>IF(基本情報入力シート!R114="","",基本情報入力シート!R114)</f>
        <v/>
      </c>
      <c r="L77" s="426" t="str">
        <f>IF(基本情報入力シート!W114="","",基本情報入力シート!W114)</f>
        <v/>
      </c>
      <c r="M77" s="427" t="str">
        <f>IF(基本情報入力シート!X114="","",基本情報入力シート!X114)</f>
        <v/>
      </c>
      <c r="N77" s="428" t="str">
        <f>IF(基本情報入力シート!Y114="","",基本情報入力シート!Y114)</f>
        <v/>
      </c>
      <c r="O77" s="110"/>
      <c r="P77" s="111"/>
      <c r="Q77" s="112"/>
      <c r="R77" s="113"/>
      <c r="S77" s="104"/>
      <c r="T77" s="420" t="str">
        <f>IFERROR(S77*VLOOKUP(AE77,【参考】数式用3!$AD$3:$BA$14,MATCH(N77,【参考】数式用3!$AD$2:$BA$2,0)),"")</f>
        <v/>
      </c>
      <c r="U77" s="114"/>
      <c r="V77" s="105"/>
      <c r="W77" s="124"/>
      <c r="X77" s="911" t="str">
        <f>IFERROR(V77*VLOOKUP(AF77,【参考】数式用3!$AD$15:$BA$23,MATCH(N77,【参考】数式用3!$AD$2:$BA$2,0)),"")</f>
        <v/>
      </c>
      <c r="Y77" s="912"/>
      <c r="Z77" s="115"/>
      <c r="AA77" s="106"/>
      <c r="AB77" s="429" t="str">
        <f>IFERROR(AA77*VLOOKUP(AG77,【参考】数式用3!$AD$24:$BA$27,MATCH(N77,【参考】数式用3!$AD$2:$BA$2,0)),"")</f>
        <v/>
      </c>
      <c r="AC77" s="117"/>
      <c r="AD77" s="421" t="str">
        <f t="shared" si="0"/>
        <v/>
      </c>
      <c r="AE77" s="422" t="str">
        <f t="shared" si="4"/>
        <v/>
      </c>
      <c r="AF77" s="422" t="str">
        <f t="shared" si="5"/>
        <v/>
      </c>
      <c r="AG77" s="422" t="str">
        <f t="shared" si="6"/>
        <v/>
      </c>
    </row>
    <row r="78" spans="1:33" ht="24.95" customHeight="1">
      <c r="A78" s="424">
        <v>63</v>
      </c>
      <c r="B78" s="913" t="str">
        <f>IF(基本情報入力シート!C115="","",基本情報入力シート!C115)</f>
        <v/>
      </c>
      <c r="C78" s="914"/>
      <c r="D78" s="914"/>
      <c r="E78" s="914"/>
      <c r="F78" s="914"/>
      <c r="G78" s="914"/>
      <c r="H78" s="914"/>
      <c r="I78" s="915"/>
      <c r="J78" s="425" t="str">
        <f>IF(基本情報入力シート!M115="","",基本情報入力シート!M115)</f>
        <v/>
      </c>
      <c r="K78" s="426" t="str">
        <f>IF(基本情報入力シート!R115="","",基本情報入力シート!R115)</f>
        <v/>
      </c>
      <c r="L78" s="426" t="str">
        <f>IF(基本情報入力シート!W115="","",基本情報入力シート!W115)</f>
        <v/>
      </c>
      <c r="M78" s="427" t="str">
        <f>IF(基本情報入力シート!X115="","",基本情報入力シート!X115)</f>
        <v/>
      </c>
      <c r="N78" s="428" t="str">
        <f>IF(基本情報入力シート!Y115="","",基本情報入力シート!Y115)</f>
        <v/>
      </c>
      <c r="O78" s="110"/>
      <c r="P78" s="111"/>
      <c r="Q78" s="112"/>
      <c r="R78" s="113"/>
      <c r="S78" s="104"/>
      <c r="T78" s="420" t="str">
        <f>IFERROR(S78*VLOOKUP(AE78,【参考】数式用3!$AD$3:$BA$14,MATCH(N78,【参考】数式用3!$AD$2:$BA$2,0)),"")</f>
        <v/>
      </c>
      <c r="U78" s="114"/>
      <c r="V78" s="105"/>
      <c r="W78" s="124"/>
      <c r="X78" s="911" t="str">
        <f>IFERROR(V78*VLOOKUP(AF78,【参考】数式用3!$AD$15:$BA$23,MATCH(N78,【参考】数式用3!$AD$2:$BA$2,0)),"")</f>
        <v/>
      </c>
      <c r="Y78" s="912"/>
      <c r="Z78" s="115"/>
      <c r="AA78" s="106"/>
      <c r="AB78" s="429" t="str">
        <f>IFERROR(AA78*VLOOKUP(AG78,【参考】数式用3!$AD$24:$BA$27,MATCH(N78,【参考】数式用3!$AD$2:$BA$2,0)),"")</f>
        <v/>
      </c>
      <c r="AC78" s="117"/>
      <c r="AD78" s="421" t="str">
        <f t="shared" si="0"/>
        <v/>
      </c>
      <c r="AE78" s="422" t="str">
        <f t="shared" si="4"/>
        <v/>
      </c>
      <c r="AF78" s="422" t="str">
        <f t="shared" si="5"/>
        <v/>
      </c>
      <c r="AG78" s="422" t="str">
        <f t="shared" si="6"/>
        <v/>
      </c>
    </row>
    <row r="79" spans="1:33" ht="24.95" customHeight="1">
      <c r="A79" s="424">
        <v>64</v>
      </c>
      <c r="B79" s="913" t="str">
        <f>IF(基本情報入力シート!C116="","",基本情報入力シート!C116)</f>
        <v/>
      </c>
      <c r="C79" s="914"/>
      <c r="D79" s="914"/>
      <c r="E79" s="914"/>
      <c r="F79" s="914"/>
      <c r="G79" s="914"/>
      <c r="H79" s="914"/>
      <c r="I79" s="915"/>
      <c r="J79" s="425" t="str">
        <f>IF(基本情報入力シート!M116="","",基本情報入力シート!M116)</f>
        <v/>
      </c>
      <c r="K79" s="426" t="str">
        <f>IF(基本情報入力シート!R116="","",基本情報入力シート!R116)</f>
        <v/>
      </c>
      <c r="L79" s="426" t="str">
        <f>IF(基本情報入力シート!W116="","",基本情報入力シート!W116)</f>
        <v/>
      </c>
      <c r="M79" s="427" t="str">
        <f>IF(基本情報入力シート!X116="","",基本情報入力シート!X116)</f>
        <v/>
      </c>
      <c r="N79" s="428" t="str">
        <f>IF(基本情報入力シート!Y116="","",基本情報入力シート!Y116)</f>
        <v/>
      </c>
      <c r="O79" s="110"/>
      <c r="P79" s="111"/>
      <c r="Q79" s="112"/>
      <c r="R79" s="113"/>
      <c r="S79" s="104"/>
      <c r="T79" s="420" t="str">
        <f>IFERROR(S79*VLOOKUP(AE79,【参考】数式用3!$AD$3:$BA$14,MATCH(N79,【参考】数式用3!$AD$2:$BA$2,0)),"")</f>
        <v/>
      </c>
      <c r="U79" s="114"/>
      <c r="V79" s="105"/>
      <c r="W79" s="124"/>
      <c r="X79" s="911" t="str">
        <f>IFERROR(V79*VLOOKUP(AF79,【参考】数式用3!$AD$15:$BA$23,MATCH(N79,【参考】数式用3!$AD$2:$BA$2,0)),"")</f>
        <v/>
      </c>
      <c r="Y79" s="912"/>
      <c r="Z79" s="115"/>
      <c r="AA79" s="106"/>
      <c r="AB79" s="429" t="str">
        <f>IFERROR(AA79*VLOOKUP(AG79,【参考】数式用3!$AD$24:$BA$27,MATCH(N79,【参考】数式用3!$AD$2:$BA$2,0)),"")</f>
        <v/>
      </c>
      <c r="AC79" s="117"/>
      <c r="AD79" s="421" t="str">
        <f t="shared" si="0"/>
        <v/>
      </c>
      <c r="AE79" s="422" t="str">
        <f t="shared" si="4"/>
        <v/>
      </c>
      <c r="AF79" s="422" t="str">
        <f t="shared" si="5"/>
        <v/>
      </c>
      <c r="AG79" s="422" t="str">
        <f t="shared" si="6"/>
        <v/>
      </c>
    </row>
    <row r="80" spans="1:33" ht="24.95" customHeight="1">
      <c r="A80" s="424">
        <v>65</v>
      </c>
      <c r="B80" s="913" t="str">
        <f>IF(基本情報入力シート!C117="","",基本情報入力シート!C117)</f>
        <v/>
      </c>
      <c r="C80" s="914"/>
      <c r="D80" s="914"/>
      <c r="E80" s="914"/>
      <c r="F80" s="914"/>
      <c r="G80" s="914"/>
      <c r="H80" s="914"/>
      <c r="I80" s="915"/>
      <c r="J80" s="425" t="str">
        <f>IF(基本情報入力シート!M117="","",基本情報入力シート!M117)</f>
        <v/>
      </c>
      <c r="K80" s="426" t="str">
        <f>IF(基本情報入力シート!R117="","",基本情報入力シート!R117)</f>
        <v/>
      </c>
      <c r="L80" s="426" t="str">
        <f>IF(基本情報入力シート!W117="","",基本情報入力シート!W117)</f>
        <v/>
      </c>
      <c r="M80" s="427" t="str">
        <f>IF(基本情報入力シート!X117="","",基本情報入力シート!X117)</f>
        <v/>
      </c>
      <c r="N80" s="428" t="str">
        <f>IF(基本情報入力シート!Y117="","",基本情報入力シート!Y117)</f>
        <v/>
      </c>
      <c r="O80" s="110"/>
      <c r="P80" s="111"/>
      <c r="Q80" s="112"/>
      <c r="R80" s="113"/>
      <c r="S80" s="104"/>
      <c r="T80" s="420" t="str">
        <f>IFERROR(S80*VLOOKUP(AE80,【参考】数式用3!$AD$3:$BA$14,MATCH(N80,【参考】数式用3!$AD$2:$BA$2,0)),"")</f>
        <v/>
      </c>
      <c r="U80" s="114"/>
      <c r="V80" s="105"/>
      <c r="W80" s="124"/>
      <c r="X80" s="911" t="str">
        <f>IFERROR(V80*VLOOKUP(AF80,【参考】数式用3!$AD$15:$BA$23,MATCH(N80,【参考】数式用3!$AD$2:$BA$2,0)),"")</f>
        <v/>
      </c>
      <c r="Y80" s="912"/>
      <c r="Z80" s="115"/>
      <c r="AA80" s="106"/>
      <c r="AB80" s="429" t="str">
        <f>IFERROR(AA80*VLOOKUP(AG80,【参考】数式用3!$AD$24:$BA$27,MATCH(N80,【参考】数式用3!$AD$2:$BA$2,0)),"")</f>
        <v/>
      </c>
      <c r="AC80" s="117"/>
      <c r="AD80" s="421" t="str">
        <f t="shared" si="0"/>
        <v/>
      </c>
      <c r="AE80" s="422" t="str">
        <f t="shared" si="4"/>
        <v/>
      </c>
      <c r="AF80" s="422" t="str">
        <f t="shared" si="5"/>
        <v/>
      </c>
      <c r="AG80" s="422" t="str">
        <f t="shared" si="6"/>
        <v/>
      </c>
    </row>
    <row r="81" spans="1:33" ht="24.95" customHeight="1">
      <c r="A81" s="424">
        <v>66</v>
      </c>
      <c r="B81" s="913" t="str">
        <f>IF(基本情報入力シート!C118="","",基本情報入力シート!C118)</f>
        <v/>
      </c>
      <c r="C81" s="914"/>
      <c r="D81" s="914"/>
      <c r="E81" s="914"/>
      <c r="F81" s="914"/>
      <c r="G81" s="914"/>
      <c r="H81" s="914"/>
      <c r="I81" s="915"/>
      <c r="J81" s="425" t="str">
        <f>IF(基本情報入力シート!M118="","",基本情報入力シート!M118)</f>
        <v/>
      </c>
      <c r="K81" s="426" t="str">
        <f>IF(基本情報入力シート!R118="","",基本情報入力シート!R118)</f>
        <v/>
      </c>
      <c r="L81" s="426" t="str">
        <f>IF(基本情報入力シート!W118="","",基本情報入力シート!W118)</f>
        <v/>
      </c>
      <c r="M81" s="427" t="str">
        <f>IF(基本情報入力シート!X118="","",基本情報入力シート!X118)</f>
        <v/>
      </c>
      <c r="N81" s="428" t="str">
        <f>IF(基本情報入力シート!Y118="","",基本情報入力シート!Y118)</f>
        <v/>
      </c>
      <c r="O81" s="110"/>
      <c r="P81" s="111"/>
      <c r="Q81" s="112"/>
      <c r="R81" s="113"/>
      <c r="S81" s="104"/>
      <c r="T81" s="420" t="str">
        <f>IFERROR(S81*VLOOKUP(AE81,【参考】数式用3!$AD$3:$BA$14,MATCH(N81,【参考】数式用3!$AD$2:$BA$2,0)),"")</f>
        <v/>
      </c>
      <c r="U81" s="114"/>
      <c r="V81" s="105"/>
      <c r="W81" s="124"/>
      <c r="X81" s="911" t="str">
        <f>IFERROR(V81*VLOOKUP(AF81,【参考】数式用3!$AD$15:$BA$23,MATCH(N81,【参考】数式用3!$AD$2:$BA$2,0)),"")</f>
        <v/>
      </c>
      <c r="Y81" s="912"/>
      <c r="Z81" s="115"/>
      <c r="AA81" s="106"/>
      <c r="AB81" s="429" t="str">
        <f>IFERROR(AA81*VLOOKUP(AG81,【参考】数式用3!$AD$24:$BA$27,MATCH(N81,【参考】数式用3!$AD$2:$BA$2,0)),"")</f>
        <v/>
      </c>
      <c r="AC81" s="117"/>
      <c r="AD81" s="421"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2" t="str">
        <f t="shared" si="4"/>
        <v/>
      </c>
      <c r="AF81" s="422" t="str">
        <f t="shared" si="5"/>
        <v/>
      </c>
      <c r="AG81" s="422" t="str">
        <f t="shared" si="6"/>
        <v/>
      </c>
    </row>
    <row r="82" spans="1:33" ht="24.95" customHeight="1">
      <c r="A82" s="424">
        <v>67</v>
      </c>
      <c r="B82" s="913" t="str">
        <f>IF(基本情報入力シート!C119="","",基本情報入力シート!C119)</f>
        <v/>
      </c>
      <c r="C82" s="914"/>
      <c r="D82" s="914"/>
      <c r="E82" s="914"/>
      <c r="F82" s="914"/>
      <c r="G82" s="914"/>
      <c r="H82" s="914"/>
      <c r="I82" s="915"/>
      <c r="J82" s="425" t="str">
        <f>IF(基本情報入力シート!M119="","",基本情報入力シート!M119)</f>
        <v/>
      </c>
      <c r="K82" s="426" t="str">
        <f>IF(基本情報入力シート!R119="","",基本情報入力シート!R119)</f>
        <v/>
      </c>
      <c r="L82" s="426" t="str">
        <f>IF(基本情報入力シート!W119="","",基本情報入力シート!W119)</f>
        <v/>
      </c>
      <c r="M82" s="427" t="str">
        <f>IF(基本情報入力シート!X119="","",基本情報入力シート!X119)</f>
        <v/>
      </c>
      <c r="N82" s="428" t="str">
        <f>IF(基本情報入力シート!Y119="","",基本情報入力シート!Y119)</f>
        <v/>
      </c>
      <c r="O82" s="110"/>
      <c r="P82" s="111"/>
      <c r="Q82" s="112"/>
      <c r="R82" s="113"/>
      <c r="S82" s="104"/>
      <c r="T82" s="420" t="str">
        <f>IFERROR(S82*VLOOKUP(AE82,【参考】数式用3!$AD$3:$BA$14,MATCH(N82,【参考】数式用3!$AD$2:$BA$2,0)),"")</f>
        <v/>
      </c>
      <c r="U82" s="114"/>
      <c r="V82" s="105"/>
      <c r="W82" s="124"/>
      <c r="X82" s="911" t="str">
        <f>IFERROR(V82*VLOOKUP(AF82,【参考】数式用3!$AD$15:$BA$23,MATCH(N82,【参考】数式用3!$AD$2:$BA$2,0)),"")</f>
        <v/>
      </c>
      <c r="Y82" s="912"/>
      <c r="Z82" s="115"/>
      <c r="AA82" s="106"/>
      <c r="AB82" s="429" t="str">
        <f>IFERROR(AA82*VLOOKUP(AG82,【参考】数式用3!$AD$24:$BA$27,MATCH(N82,【参考】数式用3!$AD$2:$BA$2,0)),"")</f>
        <v/>
      </c>
      <c r="AC82" s="117"/>
      <c r="AD82" s="421" t="str">
        <f t="shared" si="7"/>
        <v/>
      </c>
      <c r="AE82" s="422" t="str">
        <f t="shared" si="4"/>
        <v/>
      </c>
      <c r="AF82" s="422" t="str">
        <f t="shared" si="5"/>
        <v/>
      </c>
      <c r="AG82" s="422" t="str">
        <f t="shared" si="6"/>
        <v/>
      </c>
    </row>
    <row r="83" spans="1:33" ht="24.95" customHeight="1">
      <c r="A83" s="424">
        <v>68</v>
      </c>
      <c r="B83" s="913" t="str">
        <f>IF(基本情報入力シート!C120="","",基本情報入力シート!C120)</f>
        <v/>
      </c>
      <c r="C83" s="914"/>
      <c r="D83" s="914"/>
      <c r="E83" s="914"/>
      <c r="F83" s="914"/>
      <c r="G83" s="914"/>
      <c r="H83" s="914"/>
      <c r="I83" s="915"/>
      <c r="J83" s="425" t="str">
        <f>IF(基本情報入力シート!M120="","",基本情報入力シート!M120)</f>
        <v/>
      </c>
      <c r="K83" s="426" t="str">
        <f>IF(基本情報入力シート!R120="","",基本情報入力シート!R120)</f>
        <v/>
      </c>
      <c r="L83" s="426" t="str">
        <f>IF(基本情報入力シート!W120="","",基本情報入力シート!W120)</f>
        <v/>
      </c>
      <c r="M83" s="427" t="str">
        <f>IF(基本情報入力シート!X120="","",基本情報入力シート!X120)</f>
        <v/>
      </c>
      <c r="N83" s="428" t="str">
        <f>IF(基本情報入力シート!Y120="","",基本情報入力シート!Y120)</f>
        <v/>
      </c>
      <c r="O83" s="110"/>
      <c r="P83" s="111"/>
      <c r="Q83" s="112"/>
      <c r="R83" s="113"/>
      <c r="S83" s="104"/>
      <c r="T83" s="420" t="str">
        <f>IFERROR(S83*VLOOKUP(AE83,【参考】数式用3!$AD$3:$BA$14,MATCH(N83,【参考】数式用3!$AD$2:$BA$2,0)),"")</f>
        <v/>
      </c>
      <c r="U83" s="114"/>
      <c r="V83" s="105"/>
      <c r="W83" s="124"/>
      <c r="X83" s="911" t="str">
        <f>IFERROR(V83*VLOOKUP(AF83,【参考】数式用3!$AD$15:$BA$23,MATCH(N83,【参考】数式用3!$AD$2:$BA$2,0)),"")</f>
        <v/>
      </c>
      <c r="Y83" s="912"/>
      <c r="Z83" s="115"/>
      <c r="AA83" s="106"/>
      <c r="AB83" s="429" t="str">
        <f>IFERROR(AA83*VLOOKUP(AG83,【参考】数式用3!$AD$24:$BA$27,MATCH(N83,【参考】数式用3!$AD$2:$BA$2,0)),"")</f>
        <v/>
      </c>
      <c r="AC83" s="117"/>
      <c r="AD83" s="421" t="str">
        <f t="shared" si="7"/>
        <v/>
      </c>
      <c r="AE83" s="422" t="str">
        <f t="shared" si="4"/>
        <v/>
      </c>
      <c r="AF83" s="422" t="str">
        <f t="shared" si="5"/>
        <v/>
      </c>
      <c r="AG83" s="422" t="str">
        <f t="shared" si="6"/>
        <v/>
      </c>
    </row>
    <row r="84" spans="1:33" ht="24.95" customHeight="1">
      <c r="A84" s="424">
        <v>69</v>
      </c>
      <c r="B84" s="913" t="str">
        <f>IF(基本情報入力シート!C121="","",基本情報入力シート!C121)</f>
        <v/>
      </c>
      <c r="C84" s="914"/>
      <c r="D84" s="914"/>
      <c r="E84" s="914"/>
      <c r="F84" s="914"/>
      <c r="G84" s="914"/>
      <c r="H84" s="914"/>
      <c r="I84" s="915"/>
      <c r="J84" s="425" t="str">
        <f>IF(基本情報入力シート!M121="","",基本情報入力シート!M121)</f>
        <v/>
      </c>
      <c r="K84" s="426" t="str">
        <f>IF(基本情報入力シート!R121="","",基本情報入力シート!R121)</f>
        <v/>
      </c>
      <c r="L84" s="426" t="str">
        <f>IF(基本情報入力シート!W121="","",基本情報入力シート!W121)</f>
        <v/>
      </c>
      <c r="M84" s="427" t="str">
        <f>IF(基本情報入力シート!X121="","",基本情報入力シート!X121)</f>
        <v/>
      </c>
      <c r="N84" s="428" t="str">
        <f>IF(基本情報入力シート!Y121="","",基本情報入力シート!Y121)</f>
        <v/>
      </c>
      <c r="O84" s="110"/>
      <c r="P84" s="111"/>
      <c r="Q84" s="112"/>
      <c r="R84" s="113"/>
      <c r="S84" s="104"/>
      <c r="T84" s="420" t="str">
        <f>IFERROR(S84*VLOOKUP(AE84,【参考】数式用3!$AD$3:$BA$14,MATCH(N84,【参考】数式用3!$AD$2:$BA$2,0)),"")</f>
        <v/>
      </c>
      <c r="U84" s="114"/>
      <c r="V84" s="105"/>
      <c r="W84" s="124"/>
      <c r="X84" s="911" t="str">
        <f>IFERROR(V84*VLOOKUP(AF84,【参考】数式用3!$AD$15:$BA$23,MATCH(N84,【参考】数式用3!$AD$2:$BA$2,0)),"")</f>
        <v/>
      </c>
      <c r="Y84" s="912"/>
      <c r="Z84" s="115"/>
      <c r="AA84" s="106"/>
      <c r="AB84" s="429" t="str">
        <f>IFERROR(AA84*VLOOKUP(AG84,【参考】数式用3!$AD$24:$BA$27,MATCH(N84,【参考】数式用3!$AD$2:$BA$2,0)),"")</f>
        <v/>
      </c>
      <c r="AC84" s="117"/>
      <c r="AD84" s="421" t="str">
        <f t="shared" si="7"/>
        <v/>
      </c>
      <c r="AE84" s="422" t="str">
        <f t="shared" si="4"/>
        <v/>
      </c>
      <c r="AF84" s="422" t="str">
        <f t="shared" si="5"/>
        <v/>
      </c>
      <c r="AG84" s="422" t="str">
        <f t="shared" si="6"/>
        <v/>
      </c>
    </row>
    <row r="85" spans="1:33" ht="24.95" customHeight="1">
      <c r="A85" s="424">
        <v>70</v>
      </c>
      <c r="B85" s="913" t="str">
        <f>IF(基本情報入力シート!C122="","",基本情報入力シート!C122)</f>
        <v/>
      </c>
      <c r="C85" s="914"/>
      <c r="D85" s="914"/>
      <c r="E85" s="914"/>
      <c r="F85" s="914"/>
      <c r="G85" s="914"/>
      <c r="H85" s="914"/>
      <c r="I85" s="915"/>
      <c r="J85" s="425" t="str">
        <f>IF(基本情報入力シート!M122="","",基本情報入力シート!M122)</f>
        <v/>
      </c>
      <c r="K85" s="426" t="str">
        <f>IF(基本情報入力シート!R122="","",基本情報入力シート!R122)</f>
        <v/>
      </c>
      <c r="L85" s="426" t="str">
        <f>IF(基本情報入力シート!W122="","",基本情報入力シート!W122)</f>
        <v/>
      </c>
      <c r="M85" s="427" t="str">
        <f>IF(基本情報入力シート!X122="","",基本情報入力シート!X122)</f>
        <v/>
      </c>
      <c r="N85" s="428" t="str">
        <f>IF(基本情報入力シート!Y122="","",基本情報入力シート!Y122)</f>
        <v/>
      </c>
      <c r="O85" s="110"/>
      <c r="P85" s="111"/>
      <c r="Q85" s="112"/>
      <c r="R85" s="113"/>
      <c r="S85" s="104"/>
      <c r="T85" s="420" t="str">
        <f>IFERROR(S85*VLOOKUP(AE85,【参考】数式用3!$AD$3:$BA$14,MATCH(N85,【参考】数式用3!$AD$2:$BA$2,0)),"")</f>
        <v/>
      </c>
      <c r="U85" s="114"/>
      <c r="V85" s="105"/>
      <c r="W85" s="124"/>
      <c r="X85" s="911" t="str">
        <f>IFERROR(V85*VLOOKUP(AF85,【参考】数式用3!$AD$15:$BA$23,MATCH(N85,【参考】数式用3!$AD$2:$BA$2,0)),"")</f>
        <v/>
      </c>
      <c r="Y85" s="912"/>
      <c r="Z85" s="115"/>
      <c r="AA85" s="106"/>
      <c r="AB85" s="429" t="str">
        <f>IFERROR(AA85*VLOOKUP(AG85,【参考】数式用3!$AD$24:$BA$27,MATCH(N85,【参考】数式用3!$AD$2:$BA$2,0)),"")</f>
        <v/>
      </c>
      <c r="AC85" s="117"/>
      <c r="AD85" s="421" t="str">
        <f t="shared" si="7"/>
        <v/>
      </c>
      <c r="AE85" s="422" t="str">
        <f t="shared" si="4"/>
        <v/>
      </c>
      <c r="AF85" s="422" t="str">
        <f t="shared" si="5"/>
        <v/>
      </c>
      <c r="AG85" s="422" t="str">
        <f t="shared" si="6"/>
        <v/>
      </c>
    </row>
    <row r="86" spans="1:33" ht="24.95" customHeight="1">
      <c r="A86" s="424">
        <v>71</v>
      </c>
      <c r="B86" s="913" t="str">
        <f>IF(基本情報入力シート!C123="","",基本情報入力シート!C123)</f>
        <v/>
      </c>
      <c r="C86" s="914"/>
      <c r="D86" s="914"/>
      <c r="E86" s="914"/>
      <c r="F86" s="914"/>
      <c r="G86" s="914"/>
      <c r="H86" s="914"/>
      <c r="I86" s="915"/>
      <c r="J86" s="425" t="str">
        <f>IF(基本情報入力シート!M123="","",基本情報入力シート!M123)</f>
        <v/>
      </c>
      <c r="K86" s="426" t="str">
        <f>IF(基本情報入力シート!R123="","",基本情報入力シート!R123)</f>
        <v/>
      </c>
      <c r="L86" s="426" t="str">
        <f>IF(基本情報入力シート!W123="","",基本情報入力シート!W123)</f>
        <v/>
      </c>
      <c r="M86" s="427" t="str">
        <f>IF(基本情報入力シート!X123="","",基本情報入力シート!X123)</f>
        <v/>
      </c>
      <c r="N86" s="428" t="str">
        <f>IF(基本情報入力シート!Y123="","",基本情報入力シート!Y123)</f>
        <v/>
      </c>
      <c r="O86" s="110"/>
      <c r="P86" s="111"/>
      <c r="Q86" s="112"/>
      <c r="R86" s="113"/>
      <c r="S86" s="104"/>
      <c r="T86" s="420" t="str">
        <f>IFERROR(S86*VLOOKUP(AE86,【参考】数式用3!$AD$3:$BA$14,MATCH(N86,【参考】数式用3!$AD$2:$BA$2,0)),"")</f>
        <v/>
      </c>
      <c r="U86" s="114"/>
      <c r="V86" s="105"/>
      <c r="W86" s="124"/>
      <c r="X86" s="911" t="str">
        <f>IFERROR(V86*VLOOKUP(AF86,【参考】数式用3!$AD$15:$BA$23,MATCH(N86,【参考】数式用3!$AD$2:$BA$2,0)),"")</f>
        <v/>
      </c>
      <c r="Y86" s="912"/>
      <c r="Z86" s="115"/>
      <c r="AA86" s="106"/>
      <c r="AB86" s="429" t="str">
        <f>IFERROR(AA86*VLOOKUP(AG86,【参考】数式用3!$AD$24:$BA$27,MATCH(N86,【参考】数式用3!$AD$2:$BA$2,0)),"")</f>
        <v/>
      </c>
      <c r="AC86" s="117"/>
      <c r="AD86" s="421" t="str">
        <f t="shared" si="7"/>
        <v/>
      </c>
      <c r="AE86" s="422" t="str">
        <f t="shared" si="4"/>
        <v/>
      </c>
      <c r="AF86" s="422" t="str">
        <f t="shared" si="5"/>
        <v/>
      </c>
      <c r="AG86" s="422" t="str">
        <f t="shared" si="6"/>
        <v/>
      </c>
    </row>
    <row r="87" spans="1:33" ht="24.95" customHeight="1">
      <c r="A87" s="424">
        <v>72</v>
      </c>
      <c r="B87" s="913" t="str">
        <f>IF(基本情報入力シート!C124="","",基本情報入力シート!C124)</f>
        <v/>
      </c>
      <c r="C87" s="914"/>
      <c r="D87" s="914"/>
      <c r="E87" s="914"/>
      <c r="F87" s="914"/>
      <c r="G87" s="914"/>
      <c r="H87" s="914"/>
      <c r="I87" s="915"/>
      <c r="J87" s="425" t="str">
        <f>IF(基本情報入力シート!M124="","",基本情報入力シート!M124)</f>
        <v/>
      </c>
      <c r="K87" s="426" t="str">
        <f>IF(基本情報入力シート!R124="","",基本情報入力シート!R124)</f>
        <v/>
      </c>
      <c r="L87" s="426" t="str">
        <f>IF(基本情報入力シート!W124="","",基本情報入力シート!W124)</f>
        <v/>
      </c>
      <c r="M87" s="427" t="str">
        <f>IF(基本情報入力シート!X124="","",基本情報入力シート!X124)</f>
        <v/>
      </c>
      <c r="N87" s="428" t="str">
        <f>IF(基本情報入力シート!Y124="","",基本情報入力シート!Y124)</f>
        <v/>
      </c>
      <c r="O87" s="110"/>
      <c r="P87" s="111"/>
      <c r="Q87" s="112"/>
      <c r="R87" s="113"/>
      <c r="S87" s="104"/>
      <c r="T87" s="420" t="str">
        <f>IFERROR(S87*VLOOKUP(AE87,【参考】数式用3!$AD$3:$BA$14,MATCH(N87,【参考】数式用3!$AD$2:$BA$2,0)),"")</f>
        <v/>
      </c>
      <c r="U87" s="114"/>
      <c r="V87" s="105"/>
      <c r="W87" s="124"/>
      <c r="X87" s="911" t="str">
        <f>IFERROR(V87*VLOOKUP(AF87,【参考】数式用3!$AD$15:$BA$23,MATCH(N87,【参考】数式用3!$AD$2:$BA$2,0)),"")</f>
        <v/>
      </c>
      <c r="Y87" s="912"/>
      <c r="Z87" s="115"/>
      <c r="AA87" s="106"/>
      <c r="AB87" s="429" t="str">
        <f>IFERROR(AA87*VLOOKUP(AG87,【参考】数式用3!$AD$24:$BA$27,MATCH(N87,【参考】数式用3!$AD$2:$BA$2,0)),"")</f>
        <v/>
      </c>
      <c r="AC87" s="117"/>
      <c r="AD87" s="421" t="str">
        <f t="shared" si="7"/>
        <v/>
      </c>
      <c r="AE87" s="422" t="str">
        <f t="shared" ref="AE87:AE115" si="8">IF(AND(O87="",R87=""),"",O87&amp;"から"&amp;R87)</f>
        <v/>
      </c>
      <c r="AF87" s="422" t="str">
        <f t="shared" ref="AF87:AF115" si="9">IF(AND(P87="",U87=""),"",P87&amp;"から"&amp;U87)</f>
        <v/>
      </c>
      <c r="AG87" s="422" t="str">
        <f t="shared" ref="AG87:AG115" si="10">IF(AND(Q87="",Z87=""),"",Q87&amp;"から"&amp;Z87)</f>
        <v/>
      </c>
    </row>
    <row r="88" spans="1:33" ht="24.95" customHeight="1">
      <c r="A88" s="424">
        <v>73</v>
      </c>
      <c r="B88" s="913" t="str">
        <f>IF(基本情報入力シート!C125="","",基本情報入力シート!C125)</f>
        <v/>
      </c>
      <c r="C88" s="914"/>
      <c r="D88" s="914"/>
      <c r="E88" s="914"/>
      <c r="F88" s="914"/>
      <c r="G88" s="914"/>
      <c r="H88" s="914"/>
      <c r="I88" s="915"/>
      <c r="J88" s="425" t="str">
        <f>IF(基本情報入力シート!M125="","",基本情報入力シート!M125)</f>
        <v/>
      </c>
      <c r="K88" s="426" t="str">
        <f>IF(基本情報入力シート!R125="","",基本情報入力シート!R125)</f>
        <v/>
      </c>
      <c r="L88" s="426" t="str">
        <f>IF(基本情報入力シート!W125="","",基本情報入力シート!W125)</f>
        <v/>
      </c>
      <c r="M88" s="427" t="str">
        <f>IF(基本情報入力シート!X125="","",基本情報入力シート!X125)</f>
        <v/>
      </c>
      <c r="N88" s="428" t="str">
        <f>IF(基本情報入力シート!Y125="","",基本情報入力シート!Y125)</f>
        <v/>
      </c>
      <c r="O88" s="110"/>
      <c r="P88" s="111"/>
      <c r="Q88" s="112"/>
      <c r="R88" s="113"/>
      <c r="S88" s="104"/>
      <c r="T88" s="420" t="str">
        <f>IFERROR(S88*VLOOKUP(AE88,【参考】数式用3!$AD$3:$BA$14,MATCH(N88,【参考】数式用3!$AD$2:$BA$2,0)),"")</f>
        <v/>
      </c>
      <c r="U88" s="114"/>
      <c r="V88" s="105"/>
      <c r="W88" s="124"/>
      <c r="X88" s="911" t="str">
        <f>IFERROR(V88*VLOOKUP(AF88,【参考】数式用3!$AD$15:$BA$23,MATCH(N88,【参考】数式用3!$AD$2:$BA$2,0)),"")</f>
        <v/>
      </c>
      <c r="Y88" s="912"/>
      <c r="Z88" s="115"/>
      <c r="AA88" s="106"/>
      <c r="AB88" s="429" t="str">
        <f>IFERROR(AA88*VLOOKUP(AG88,【参考】数式用3!$AD$24:$BA$27,MATCH(N88,【参考】数式用3!$AD$2:$BA$2,0)),"")</f>
        <v/>
      </c>
      <c r="AC88" s="117"/>
      <c r="AD88" s="421" t="str">
        <f t="shared" si="7"/>
        <v/>
      </c>
      <c r="AE88" s="422" t="str">
        <f t="shared" si="8"/>
        <v/>
      </c>
      <c r="AF88" s="422" t="str">
        <f t="shared" si="9"/>
        <v/>
      </c>
      <c r="AG88" s="422" t="str">
        <f t="shared" si="10"/>
        <v/>
      </c>
    </row>
    <row r="89" spans="1:33" ht="24.95" customHeight="1">
      <c r="A89" s="424">
        <v>74</v>
      </c>
      <c r="B89" s="913" t="str">
        <f>IF(基本情報入力シート!C126="","",基本情報入力シート!C126)</f>
        <v/>
      </c>
      <c r="C89" s="914"/>
      <c r="D89" s="914"/>
      <c r="E89" s="914"/>
      <c r="F89" s="914"/>
      <c r="G89" s="914"/>
      <c r="H89" s="914"/>
      <c r="I89" s="915"/>
      <c r="J89" s="425" t="str">
        <f>IF(基本情報入力シート!M126="","",基本情報入力シート!M126)</f>
        <v/>
      </c>
      <c r="K89" s="426" t="str">
        <f>IF(基本情報入力シート!R126="","",基本情報入力シート!R126)</f>
        <v/>
      </c>
      <c r="L89" s="426" t="str">
        <f>IF(基本情報入力シート!W126="","",基本情報入力シート!W126)</f>
        <v/>
      </c>
      <c r="M89" s="427" t="str">
        <f>IF(基本情報入力シート!X126="","",基本情報入力シート!X126)</f>
        <v/>
      </c>
      <c r="N89" s="428" t="str">
        <f>IF(基本情報入力シート!Y126="","",基本情報入力シート!Y126)</f>
        <v/>
      </c>
      <c r="O89" s="110"/>
      <c r="P89" s="111"/>
      <c r="Q89" s="112"/>
      <c r="R89" s="113"/>
      <c r="S89" s="104"/>
      <c r="T89" s="420" t="str">
        <f>IFERROR(S89*VLOOKUP(AE89,【参考】数式用3!$AD$3:$BA$14,MATCH(N89,【参考】数式用3!$AD$2:$BA$2,0)),"")</f>
        <v/>
      </c>
      <c r="U89" s="114"/>
      <c r="V89" s="105"/>
      <c r="W89" s="124"/>
      <c r="X89" s="911" t="str">
        <f>IFERROR(V89*VLOOKUP(AF89,【参考】数式用3!$AD$15:$BA$23,MATCH(N89,【参考】数式用3!$AD$2:$BA$2,0)),"")</f>
        <v/>
      </c>
      <c r="Y89" s="912"/>
      <c r="Z89" s="115"/>
      <c r="AA89" s="106"/>
      <c r="AB89" s="429" t="str">
        <f>IFERROR(AA89*VLOOKUP(AG89,【参考】数式用3!$AD$24:$BA$27,MATCH(N89,【参考】数式用3!$AD$2:$BA$2,0)),"")</f>
        <v/>
      </c>
      <c r="AC89" s="117"/>
      <c r="AD89" s="421" t="str">
        <f t="shared" si="7"/>
        <v/>
      </c>
      <c r="AE89" s="422" t="str">
        <f t="shared" si="8"/>
        <v/>
      </c>
      <c r="AF89" s="422" t="str">
        <f t="shared" si="9"/>
        <v/>
      </c>
      <c r="AG89" s="422" t="str">
        <f t="shared" si="10"/>
        <v/>
      </c>
    </row>
    <row r="90" spans="1:33" ht="24.95" customHeight="1">
      <c r="A90" s="424">
        <v>75</v>
      </c>
      <c r="B90" s="913" t="str">
        <f>IF(基本情報入力シート!C127="","",基本情報入力シート!C127)</f>
        <v/>
      </c>
      <c r="C90" s="914"/>
      <c r="D90" s="914"/>
      <c r="E90" s="914"/>
      <c r="F90" s="914"/>
      <c r="G90" s="914"/>
      <c r="H90" s="914"/>
      <c r="I90" s="915"/>
      <c r="J90" s="425" t="str">
        <f>IF(基本情報入力シート!M127="","",基本情報入力シート!M127)</f>
        <v/>
      </c>
      <c r="K90" s="426" t="str">
        <f>IF(基本情報入力シート!R127="","",基本情報入力シート!R127)</f>
        <v/>
      </c>
      <c r="L90" s="426" t="str">
        <f>IF(基本情報入力シート!W127="","",基本情報入力シート!W127)</f>
        <v/>
      </c>
      <c r="M90" s="427" t="str">
        <f>IF(基本情報入力シート!X127="","",基本情報入力シート!X127)</f>
        <v/>
      </c>
      <c r="N90" s="428" t="str">
        <f>IF(基本情報入力シート!Y127="","",基本情報入力シート!Y127)</f>
        <v/>
      </c>
      <c r="O90" s="110"/>
      <c r="P90" s="111"/>
      <c r="Q90" s="112"/>
      <c r="R90" s="113"/>
      <c r="S90" s="104"/>
      <c r="T90" s="420" t="str">
        <f>IFERROR(S90*VLOOKUP(AE90,【参考】数式用3!$AD$3:$BA$14,MATCH(N90,【参考】数式用3!$AD$2:$BA$2,0)),"")</f>
        <v/>
      </c>
      <c r="U90" s="114"/>
      <c r="V90" s="105"/>
      <c r="W90" s="124"/>
      <c r="X90" s="911" t="str">
        <f>IFERROR(V90*VLOOKUP(AF90,【参考】数式用3!$AD$15:$BA$23,MATCH(N90,【参考】数式用3!$AD$2:$BA$2,0)),"")</f>
        <v/>
      </c>
      <c r="Y90" s="912"/>
      <c r="Z90" s="115"/>
      <c r="AA90" s="106"/>
      <c r="AB90" s="429" t="str">
        <f>IFERROR(AA90*VLOOKUP(AG90,【参考】数式用3!$AD$24:$BA$27,MATCH(N90,【参考】数式用3!$AD$2:$BA$2,0)),"")</f>
        <v/>
      </c>
      <c r="AC90" s="117"/>
      <c r="AD90" s="421" t="str">
        <f t="shared" si="7"/>
        <v/>
      </c>
      <c r="AE90" s="422" t="str">
        <f t="shared" si="8"/>
        <v/>
      </c>
      <c r="AF90" s="422" t="str">
        <f t="shared" si="9"/>
        <v/>
      </c>
      <c r="AG90" s="422" t="str">
        <f t="shared" si="10"/>
        <v/>
      </c>
    </row>
    <row r="91" spans="1:33" ht="24.95" customHeight="1">
      <c r="A91" s="424">
        <v>76</v>
      </c>
      <c r="B91" s="913" t="str">
        <f>IF(基本情報入力シート!C128="","",基本情報入力シート!C128)</f>
        <v/>
      </c>
      <c r="C91" s="914"/>
      <c r="D91" s="914"/>
      <c r="E91" s="914"/>
      <c r="F91" s="914"/>
      <c r="G91" s="914"/>
      <c r="H91" s="914"/>
      <c r="I91" s="915"/>
      <c r="J91" s="425" t="str">
        <f>IF(基本情報入力シート!M128="","",基本情報入力シート!M128)</f>
        <v/>
      </c>
      <c r="K91" s="426" t="str">
        <f>IF(基本情報入力シート!R128="","",基本情報入力シート!R128)</f>
        <v/>
      </c>
      <c r="L91" s="426" t="str">
        <f>IF(基本情報入力シート!W128="","",基本情報入力シート!W128)</f>
        <v/>
      </c>
      <c r="M91" s="427" t="str">
        <f>IF(基本情報入力シート!X128="","",基本情報入力シート!X128)</f>
        <v/>
      </c>
      <c r="N91" s="428" t="str">
        <f>IF(基本情報入力シート!Y128="","",基本情報入力シート!Y128)</f>
        <v/>
      </c>
      <c r="O91" s="110"/>
      <c r="P91" s="111"/>
      <c r="Q91" s="112"/>
      <c r="R91" s="113"/>
      <c r="S91" s="104"/>
      <c r="T91" s="420" t="str">
        <f>IFERROR(S91*VLOOKUP(AE91,【参考】数式用3!$AD$3:$BA$14,MATCH(N91,【参考】数式用3!$AD$2:$BA$2,0)),"")</f>
        <v/>
      </c>
      <c r="U91" s="114"/>
      <c r="V91" s="105"/>
      <c r="W91" s="124"/>
      <c r="X91" s="911" t="str">
        <f>IFERROR(V91*VLOOKUP(AF91,【参考】数式用3!$AD$15:$BA$23,MATCH(N91,【参考】数式用3!$AD$2:$BA$2,0)),"")</f>
        <v/>
      </c>
      <c r="Y91" s="912"/>
      <c r="Z91" s="115"/>
      <c r="AA91" s="106"/>
      <c r="AB91" s="429" t="str">
        <f>IFERROR(AA91*VLOOKUP(AG91,【参考】数式用3!$AD$24:$BA$27,MATCH(N91,【参考】数式用3!$AD$2:$BA$2,0)),"")</f>
        <v/>
      </c>
      <c r="AC91" s="117"/>
      <c r="AD91" s="421" t="str">
        <f t="shared" si="7"/>
        <v/>
      </c>
      <c r="AE91" s="422" t="str">
        <f t="shared" si="8"/>
        <v/>
      </c>
      <c r="AF91" s="422" t="str">
        <f t="shared" si="9"/>
        <v/>
      </c>
      <c r="AG91" s="422" t="str">
        <f t="shared" si="10"/>
        <v/>
      </c>
    </row>
    <row r="92" spans="1:33" ht="24.95" customHeight="1">
      <c r="A92" s="424">
        <v>77</v>
      </c>
      <c r="B92" s="913" t="str">
        <f>IF(基本情報入力シート!C129="","",基本情報入力シート!C129)</f>
        <v/>
      </c>
      <c r="C92" s="914"/>
      <c r="D92" s="914"/>
      <c r="E92" s="914"/>
      <c r="F92" s="914"/>
      <c r="G92" s="914"/>
      <c r="H92" s="914"/>
      <c r="I92" s="915"/>
      <c r="J92" s="425" t="str">
        <f>IF(基本情報入力シート!M129="","",基本情報入力シート!M129)</f>
        <v/>
      </c>
      <c r="K92" s="426" t="str">
        <f>IF(基本情報入力シート!R129="","",基本情報入力シート!R129)</f>
        <v/>
      </c>
      <c r="L92" s="426" t="str">
        <f>IF(基本情報入力シート!W129="","",基本情報入力シート!W129)</f>
        <v/>
      </c>
      <c r="M92" s="427" t="str">
        <f>IF(基本情報入力シート!X129="","",基本情報入力シート!X129)</f>
        <v/>
      </c>
      <c r="N92" s="428" t="str">
        <f>IF(基本情報入力シート!Y129="","",基本情報入力シート!Y129)</f>
        <v/>
      </c>
      <c r="O92" s="110"/>
      <c r="P92" s="111"/>
      <c r="Q92" s="112"/>
      <c r="R92" s="113"/>
      <c r="S92" s="104"/>
      <c r="T92" s="420" t="str">
        <f>IFERROR(S92*VLOOKUP(AE92,【参考】数式用3!$AD$3:$BA$14,MATCH(N92,【参考】数式用3!$AD$2:$BA$2,0)),"")</f>
        <v/>
      </c>
      <c r="U92" s="114"/>
      <c r="V92" s="105"/>
      <c r="W92" s="124"/>
      <c r="X92" s="911" t="str">
        <f>IFERROR(V92*VLOOKUP(AF92,【参考】数式用3!$AD$15:$BA$23,MATCH(N92,【参考】数式用3!$AD$2:$BA$2,0)),"")</f>
        <v/>
      </c>
      <c r="Y92" s="912"/>
      <c r="Z92" s="115"/>
      <c r="AA92" s="106"/>
      <c r="AB92" s="429" t="str">
        <f>IFERROR(AA92*VLOOKUP(AG92,【参考】数式用3!$AD$24:$BA$27,MATCH(N92,【参考】数式用3!$AD$2:$BA$2,0)),"")</f>
        <v/>
      </c>
      <c r="AC92" s="117"/>
      <c r="AD92" s="421" t="str">
        <f t="shared" si="7"/>
        <v/>
      </c>
      <c r="AE92" s="422" t="str">
        <f t="shared" si="8"/>
        <v/>
      </c>
      <c r="AF92" s="422" t="str">
        <f t="shared" si="9"/>
        <v/>
      </c>
      <c r="AG92" s="422" t="str">
        <f t="shared" si="10"/>
        <v/>
      </c>
    </row>
    <row r="93" spans="1:33" ht="24.95" customHeight="1">
      <c r="A93" s="424">
        <v>78</v>
      </c>
      <c r="B93" s="913" t="str">
        <f>IF(基本情報入力シート!C130="","",基本情報入力シート!C130)</f>
        <v/>
      </c>
      <c r="C93" s="914"/>
      <c r="D93" s="914"/>
      <c r="E93" s="914"/>
      <c r="F93" s="914"/>
      <c r="G93" s="914"/>
      <c r="H93" s="914"/>
      <c r="I93" s="915"/>
      <c r="J93" s="425" t="str">
        <f>IF(基本情報入力シート!M130="","",基本情報入力シート!M130)</f>
        <v/>
      </c>
      <c r="K93" s="426" t="str">
        <f>IF(基本情報入力シート!R130="","",基本情報入力シート!R130)</f>
        <v/>
      </c>
      <c r="L93" s="426" t="str">
        <f>IF(基本情報入力シート!W130="","",基本情報入力シート!W130)</f>
        <v/>
      </c>
      <c r="M93" s="427" t="str">
        <f>IF(基本情報入力シート!X130="","",基本情報入力シート!X130)</f>
        <v/>
      </c>
      <c r="N93" s="428" t="str">
        <f>IF(基本情報入力シート!Y130="","",基本情報入力シート!Y130)</f>
        <v/>
      </c>
      <c r="O93" s="110"/>
      <c r="P93" s="111"/>
      <c r="Q93" s="112"/>
      <c r="R93" s="113"/>
      <c r="S93" s="104"/>
      <c r="T93" s="420" t="str">
        <f>IFERROR(S93*VLOOKUP(AE93,【参考】数式用3!$AD$3:$BA$14,MATCH(N93,【参考】数式用3!$AD$2:$BA$2,0)),"")</f>
        <v/>
      </c>
      <c r="U93" s="114"/>
      <c r="V93" s="105"/>
      <c r="W93" s="124"/>
      <c r="X93" s="911" t="str">
        <f>IFERROR(V93*VLOOKUP(AF93,【参考】数式用3!$AD$15:$BA$23,MATCH(N93,【参考】数式用3!$AD$2:$BA$2,0)),"")</f>
        <v/>
      </c>
      <c r="Y93" s="912"/>
      <c r="Z93" s="115"/>
      <c r="AA93" s="106"/>
      <c r="AB93" s="429" t="str">
        <f>IFERROR(AA93*VLOOKUP(AG93,【参考】数式用3!$AD$24:$BA$27,MATCH(N93,【参考】数式用3!$AD$2:$BA$2,0)),"")</f>
        <v/>
      </c>
      <c r="AC93" s="117"/>
      <c r="AD93" s="421" t="str">
        <f t="shared" si="7"/>
        <v/>
      </c>
      <c r="AE93" s="422" t="str">
        <f t="shared" si="8"/>
        <v/>
      </c>
      <c r="AF93" s="422" t="str">
        <f t="shared" si="9"/>
        <v/>
      </c>
      <c r="AG93" s="422" t="str">
        <f t="shared" si="10"/>
        <v/>
      </c>
    </row>
    <row r="94" spans="1:33" ht="24.95" customHeight="1">
      <c r="A94" s="424">
        <v>79</v>
      </c>
      <c r="B94" s="913" t="str">
        <f>IF(基本情報入力シート!C131="","",基本情報入力シート!C131)</f>
        <v/>
      </c>
      <c r="C94" s="914"/>
      <c r="D94" s="914"/>
      <c r="E94" s="914"/>
      <c r="F94" s="914"/>
      <c r="G94" s="914"/>
      <c r="H94" s="914"/>
      <c r="I94" s="915"/>
      <c r="J94" s="425" t="str">
        <f>IF(基本情報入力シート!M131="","",基本情報入力シート!M131)</f>
        <v/>
      </c>
      <c r="K94" s="426" t="str">
        <f>IF(基本情報入力シート!R131="","",基本情報入力シート!R131)</f>
        <v/>
      </c>
      <c r="L94" s="426" t="str">
        <f>IF(基本情報入力シート!W131="","",基本情報入力シート!W131)</f>
        <v/>
      </c>
      <c r="M94" s="427" t="str">
        <f>IF(基本情報入力シート!X131="","",基本情報入力シート!X131)</f>
        <v/>
      </c>
      <c r="N94" s="428" t="str">
        <f>IF(基本情報入力シート!Y131="","",基本情報入力シート!Y131)</f>
        <v/>
      </c>
      <c r="O94" s="110"/>
      <c r="P94" s="111"/>
      <c r="Q94" s="112"/>
      <c r="R94" s="113"/>
      <c r="S94" s="104"/>
      <c r="T94" s="420" t="str">
        <f>IFERROR(S94*VLOOKUP(AE94,【参考】数式用3!$AD$3:$BA$14,MATCH(N94,【参考】数式用3!$AD$2:$BA$2,0)),"")</f>
        <v/>
      </c>
      <c r="U94" s="114"/>
      <c r="V94" s="105"/>
      <c r="W94" s="124"/>
      <c r="X94" s="911" t="str">
        <f>IFERROR(V94*VLOOKUP(AF94,【参考】数式用3!$AD$15:$BA$23,MATCH(N94,【参考】数式用3!$AD$2:$BA$2,0)),"")</f>
        <v/>
      </c>
      <c r="Y94" s="912"/>
      <c r="Z94" s="115"/>
      <c r="AA94" s="106"/>
      <c r="AB94" s="429" t="str">
        <f>IFERROR(AA94*VLOOKUP(AG94,【参考】数式用3!$AD$24:$BA$27,MATCH(N94,【参考】数式用3!$AD$2:$BA$2,0)),"")</f>
        <v/>
      </c>
      <c r="AC94" s="117"/>
      <c r="AD94" s="421" t="str">
        <f t="shared" si="7"/>
        <v/>
      </c>
      <c r="AE94" s="422" t="str">
        <f t="shared" si="8"/>
        <v/>
      </c>
      <c r="AF94" s="422" t="str">
        <f t="shared" si="9"/>
        <v/>
      </c>
      <c r="AG94" s="422" t="str">
        <f t="shared" si="10"/>
        <v/>
      </c>
    </row>
    <row r="95" spans="1:33" ht="24.95" customHeight="1">
      <c r="A95" s="424">
        <v>80</v>
      </c>
      <c r="B95" s="913" t="str">
        <f>IF(基本情報入力シート!C132="","",基本情報入力シート!C132)</f>
        <v/>
      </c>
      <c r="C95" s="914"/>
      <c r="D95" s="914"/>
      <c r="E95" s="914"/>
      <c r="F95" s="914"/>
      <c r="G95" s="914"/>
      <c r="H95" s="914"/>
      <c r="I95" s="915"/>
      <c r="J95" s="425" t="str">
        <f>IF(基本情報入力シート!M132="","",基本情報入力シート!M132)</f>
        <v/>
      </c>
      <c r="K95" s="426" t="str">
        <f>IF(基本情報入力シート!R132="","",基本情報入力シート!R132)</f>
        <v/>
      </c>
      <c r="L95" s="426" t="str">
        <f>IF(基本情報入力シート!W132="","",基本情報入力シート!W132)</f>
        <v/>
      </c>
      <c r="M95" s="427" t="str">
        <f>IF(基本情報入力シート!X132="","",基本情報入力シート!X132)</f>
        <v/>
      </c>
      <c r="N95" s="428" t="str">
        <f>IF(基本情報入力シート!Y132="","",基本情報入力シート!Y132)</f>
        <v/>
      </c>
      <c r="O95" s="110"/>
      <c r="P95" s="111"/>
      <c r="Q95" s="112"/>
      <c r="R95" s="113"/>
      <c r="S95" s="104"/>
      <c r="T95" s="420" t="str">
        <f>IFERROR(S95*VLOOKUP(AE95,【参考】数式用3!$AD$3:$BA$14,MATCH(N95,【参考】数式用3!$AD$2:$BA$2,0)),"")</f>
        <v/>
      </c>
      <c r="U95" s="114"/>
      <c r="V95" s="105"/>
      <c r="W95" s="124"/>
      <c r="X95" s="911" t="str">
        <f>IFERROR(V95*VLOOKUP(AF95,【参考】数式用3!$AD$15:$BA$23,MATCH(N95,【参考】数式用3!$AD$2:$BA$2,0)),"")</f>
        <v/>
      </c>
      <c r="Y95" s="912"/>
      <c r="Z95" s="115"/>
      <c r="AA95" s="106"/>
      <c r="AB95" s="429" t="str">
        <f>IFERROR(AA95*VLOOKUP(AG95,【参考】数式用3!$AD$24:$BA$27,MATCH(N95,【参考】数式用3!$AD$2:$BA$2,0)),"")</f>
        <v/>
      </c>
      <c r="AC95" s="117"/>
      <c r="AD95" s="421" t="str">
        <f t="shared" si="7"/>
        <v/>
      </c>
      <c r="AE95" s="422" t="str">
        <f t="shared" si="8"/>
        <v/>
      </c>
      <c r="AF95" s="422" t="str">
        <f t="shared" si="9"/>
        <v/>
      </c>
      <c r="AG95" s="422" t="str">
        <f t="shared" si="10"/>
        <v/>
      </c>
    </row>
    <row r="96" spans="1:33" ht="24.95" customHeight="1">
      <c r="A96" s="424">
        <v>81</v>
      </c>
      <c r="B96" s="913" t="str">
        <f>IF(基本情報入力シート!C133="","",基本情報入力シート!C133)</f>
        <v/>
      </c>
      <c r="C96" s="914"/>
      <c r="D96" s="914"/>
      <c r="E96" s="914"/>
      <c r="F96" s="914"/>
      <c r="G96" s="914"/>
      <c r="H96" s="914"/>
      <c r="I96" s="915"/>
      <c r="J96" s="425" t="str">
        <f>IF(基本情報入力シート!M133="","",基本情報入力シート!M133)</f>
        <v/>
      </c>
      <c r="K96" s="426" t="str">
        <f>IF(基本情報入力シート!R133="","",基本情報入力シート!R133)</f>
        <v/>
      </c>
      <c r="L96" s="426" t="str">
        <f>IF(基本情報入力シート!W133="","",基本情報入力シート!W133)</f>
        <v/>
      </c>
      <c r="M96" s="427" t="str">
        <f>IF(基本情報入力シート!X133="","",基本情報入力シート!X133)</f>
        <v/>
      </c>
      <c r="N96" s="428" t="str">
        <f>IF(基本情報入力シート!Y133="","",基本情報入力シート!Y133)</f>
        <v/>
      </c>
      <c r="O96" s="110"/>
      <c r="P96" s="111"/>
      <c r="Q96" s="112"/>
      <c r="R96" s="113"/>
      <c r="S96" s="104"/>
      <c r="T96" s="420" t="str">
        <f>IFERROR(S96*VLOOKUP(AE96,【参考】数式用3!$AD$3:$BA$14,MATCH(N96,【参考】数式用3!$AD$2:$BA$2,0)),"")</f>
        <v/>
      </c>
      <c r="U96" s="114"/>
      <c r="V96" s="105"/>
      <c r="W96" s="124"/>
      <c r="X96" s="911" t="str">
        <f>IFERROR(V96*VLOOKUP(AF96,【参考】数式用3!$AD$15:$BA$23,MATCH(N96,【参考】数式用3!$AD$2:$BA$2,0)),"")</f>
        <v/>
      </c>
      <c r="Y96" s="912"/>
      <c r="Z96" s="115"/>
      <c r="AA96" s="106"/>
      <c r="AB96" s="429" t="str">
        <f>IFERROR(AA96*VLOOKUP(AG96,【参考】数式用3!$AD$24:$BA$27,MATCH(N96,【参考】数式用3!$AD$2:$BA$2,0)),"")</f>
        <v/>
      </c>
      <c r="AC96" s="117"/>
      <c r="AD96" s="421" t="str">
        <f t="shared" si="7"/>
        <v/>
      </c>
      <c r="AE96" s="422" t="str">
        <f t="shared" si="8"/>
        <v/>
      </c>
      <c r="AF96" s="422" t="str">
        <f t="shared" si="9"/>
        <v/>
      </c>
      <c r="AG96" s="422" t="str">
        <f t="shared" si="10"/>
        <v/>
      </c>
    </row>
    <row r="97" spans="1:33" ht="24.95" customHeight="1">
      <c r="A97" s="424">
        <v>82</v>
      </c>
      <c r="B97" s="913" t="str">
        <f>IF(基本情報入力シート!C134="","",基本情報入力シート!C134)</f>
        <v/>
      </c>
      <c r="C97" s="914"/>
      <c r="D97" s="914"/>
      <c r="E97" s="914"/>
      <c r="F97" s="914"/>
      <c r="G97" s="914"/>
      <c r="H97" s="914"/>
      <c r="I97" s="915"/>
      <c r="J97" s="425" t="str">
        <f>IF(基本情報入力シート!M134="","",基本情報入力シート!M134)</f>
        <v/>
      </c>
      <c r="K97" s="426" t="str">
        <f>IF(基本情報入力シート!R134="","",基本情報入力シート!R134)</f>
        <v/>
      </c>
      <c r="L97" s="426" t="str">
        <f>IF(基本情報入力シート!W134="","",基本情報入力シート!W134)</f>
        <v/>
      </c>
      <c r="M97" s="427" t="str">
        <f>IF(基本情報入力シート!X134="","",基本情報入力シート!X134)</f>
        <v/>
      </c>
      <c r="N97" s="428" t="str">
        <f>IF(基本情報入力シート!Y134="","",基本情報入力シート!Y134)</f>
        <v/>
      </c>
      <c r="O97" s="110"/>
      <c r="P97" s="111"/>
      <c r="Q97" s="112"/>
      <c r="R97" s="113"/>
      <c r="S97" s="104"/>
      <c r="T97" s="420" t="str">
        <f>IFERROR(S97*VLOOKUP(AE97,【参考】数式用3!$AD$3:$BA$14,MATCH(N97,【参考】数式用3!$AD$2:$BA$2,0)),"")</f>
        <v/>
      </c>
      <c r="U97" s="114"/>
      <c r="V97" s="105"/>
      <c r="W97" s="124"/>
      <c r="X97" s="911" t="str">
        <f>IFERROR(V97*VLOOKUP(AF97,【参考】数式用3!$AD$15:$BA$23,MATCH(N97,【参考】数式用3!$AD$2:$BA$2,0)),"")</f>
        <v/>
      </c>
      <c r="Y97" s="912"/>
      <c r="Z97" s="115"/>
      <c r="AA97" s="106"/>
      <c r="AB97" s="429" t="str">
        <f>IFERROR(AA97*VLOOKUP(AG97,【参考】数式用3!$AD$24:$BA$27,MATCH(N97,【参考】数式用3!$AD$2:$BA$2,0)),"")</f>
        <v/>
      </c>
      <c r="AC97" s="117"/>
      <c r="AD97" s="421" t="str">
        <f t="shared" si="7"/>
        <v/>
      </c>
      <c r="AE97" s="422" t="str">
        <f t="shared" si="8"/>
        <v/>
      </c>
      <c r="AF97" s="422" t="str">
        <f t="shared" si="9"/>
        <v/>
      </c>
      <c r="AG97" s="422" t="str">
        <f t="shared" si="10"/>
        <v/>
      </c>
    </row>
    <row r="98" spans="1:33" ht="24.95" customHeight="1">
      <c r="A98" s="424">
        <v>83</v>
      </c>
      <c r="B98" s="913" t="str">
        <f>IF(基本情報入力シート!C135="","",基本情報入力シート!C135)</f>
        <v/>
      </c>
      <c r="C98" s="914"/>
      <c r="D98" s="914"/>
      <c r="E98" s="914"/>
      <c r="F98" s="914"/>
      <c r="G98" s="914"/>
      <c r="H98" s="914"/>
      <c r="I98" s="915"/>
      <c r="J98" s="425" t="str">
        <f>IF(基本情報入力シート!M135="","",基本情報入力シート!M135)</f>
        <v/>
      </c>
      <c r="K98" s="426" t="str">
        <f>IF(基本情報入力シート!R135="","",基本情報入力シート!R135)</f>
        <v/>
      </c>
      <c r="L98" s="426" t="str">
        <f>IF(基本情報入力シート!W135="","",基本情報入力シート!W135)</f>
        <v/>
      </c>
      <c r="M98" s="427" t="str">
        <f>IF(基本情報入力シート!X135="","",基本情報入力シート!X135)</f>
        <v/>
      </c>
      <c r="N98" s="428" t="str">
        <f>IF(基本情報入力シート!Y135="","",基本情報入力シート!Y135)</f>
        <v/>
      </c>
      <c r="O98" s="110"/>
      <c r="P98" s="111"/>
      <c r="Q98" s="112"/>
      <c r="R98" s="113"/>
      <c r="S98" s="104"/>
      <c r="T98" s="420" t="str">
        <f>IFERROR(S98*VLOOKUP(AE98,【参考】数式用3!$AD$3:$BA$14,MATCH(N98,【参考】数式用3!$AD$2:$BA$2,0)),"")</f>
        <v/>
      </c>
      <c r="U98" s="114"/>
      <c r="V98" s="105"/>
      <c r="W98" s="124"/>
      <c r="X98" s="911" t="str">
        <f>IFERROR(V98*VLOOKUP(AF98,【参考】数式用3!$AD$15:$BA$23,MATCH(N98,【参考】数式用3!$AD$2:$BA$2,0)),"")</f>
        <v/>
      </c>
      <c r="Y98" s="912"/>
      <c r="Z98" s="115"/>
      <c r="AA98" s="106"/>
      <c r="AB98" s="429" t="str">
        <f>IFERROR(AA98*VLOOKUP(AG98,【参考】数式用3!$AD$24:$BA$27,MATCH(N98,【参考】数式用3!$AD$2:$BA$2,0)),"")</f>
        <v/>
      </c>
      <c r="AC98" s="117"/>
      <c r="AD98" s="421" t="str">
        <f t="shared" si="7"/>
        <v/>
      </c>
      <c r="AE98" s="422" t="str">
        <f t="shared" si="8"/>
        <v/>
      </c>
      <c r="AF98" s="422" t="str">
        <f t="shared" si="9"/>
        <v/>
      </c>
      <c r="AG98" s="422" t="str">
        <f t="shared" si="10"/>
        <v/>
      </c>
    </row>
    <row r="99" spans="1:33" ht="24.95" customHeight="1">
      <c r="A99" s="424">
        <v>84</v>
      </c>
      <c r="B99" s="913" t="str">
        <f>IF(基本情報入力シート!C136="","",基本情報入力シート!C136)</f>
        <v/>
      </c>
      <c r="C99" s="914"/>
      <c r="D99" s="914"/>
      <c r="E99" s="914"/>
      <c r="F99" s="914"/>
      <c r="G99" s="914"/>
      <c r="H99" s="914"/>
      <c r="I99" s="915"/>
      <c r="J99" s="425" t="str">
        <f>IF(基本情報入力シート!M136="","",基本情報入力シート!M136)</f>
        <v/>
      </c>
      <c r="K99" s="426" t="str">
        <f>IF(基本情報入力シート!R136="","",基本情報入力シート!R136)</f>
        <v/>
      </c>
      <c r="L99" s="426" t="str">
        <f>IF(基本情報入力シート!W136="","",基本情報入力シート!W136)</f>
        <v/>
      </c>
      <c r="M99" s="427" t="str">
        <f>IF(基本情報入力シート!X136="","",基本情報入力シート!X136)</f>
        <v/>
      </c>
      <c r="N99" s="428" t="str">
        <f>IF(基本情報入力シート!Y136="","",基本情報入力シート!Y136)</f>
        <v/>
      </c>
      <c r="O99" s="110"/>
      <c r="P99" s="111"/>
      <c r="Q99" s="112"/>
      <c r="R99" s="113"/>
      <c r="S99" s="104"/>
      <c r="T99" s="420" t="str">
        <f>IFERROR(S99*VLOOKUP(AE99,【参考】数式用3!$AD$3:$BA$14,MATCH(N99,【参考】数式用3!$AD$2:$BA$2,0)),"")</f>
        <v/>
      </c>
      <c r="U99" s="114"/>
      <c r="V99" s="105"/>
      <c r="W99" s="124"/>
      <c r="X99" s="911" t="str">
        <f>IFERROR(V99*VLOOKUP(AF99,【参考】数式用3!$AD$15:$BA$23,MATCH(N99,【参考】数式用3!$AD$2:$BA$2,0)),"")</f>
        <v/>
      </c>
      <c r="Y99" s="912"/>
      <c r="Z99" s="115"/>
      <c r="AA99" s="106"/>
      <c r="AB99" s="429" t="str">
        <f>IFERROR(AA99*VLOOKUP(AG99,【参考】数式用3!$AD$24:$BA$27,MATCH(N99,【参考】数式用3!$AD$2:$BA$2,0)),"")</f>
        <v/>
      </c>
      <c r="AC99" s="117"/>
      <c r="AD99" s="421" t="str">
        <f t="shared" si="7"/>
        <v/>
      </c>
      <c r="AE99" s="422" t="str">
        <f t="shared" si="8"/>
        <v/>
      </c>
      <c r="AF99" s="422" t="str">
        <f t="shared" si="9"/>
        <v/>
      </c>
      <c r="AG99" s="422" t="str">
        <f t="shared" si="10"/>
        <v/>
      </c>
    </row>
    <row r="100" spans="1:33" ht="24.95" customHeight="1">
      <c r="A100" s="424">
        <v>85</v>
      </c>
      <c r="B100" s="913" t="str">
        <f>IF(基本情報入力シート!C137="","",基本情報入力シート!C137)</f>
        <v/>
      </c>
      <c r="C100" s="914"/>
      <c r="D100" s="914"/>
      <c r="E100" s="914"/>
      <c r="F100" s="914"/>
      <c r="G100" s="914"/>
      <c r="H100" s="914"/>
      <c r="I100" s="915"/>
      <c r="J100" s="425" t="str">
        <f>IF(基本情報入力シート!M137="","",基本情報入力シート!M137)</f>
        <v/>
      </c>
      <c r="K100" s="426" t="str">
        <f>IF(基本情報入力シート!R137="","",基本情報入力シート!R137)</f>
        <v/>
      </c>
      <c r="L100" s="426" t="str">
        <f>IF(基本情報入力シート!W137="","",基本情報入力シート!W137)</f>
        <v/>
      </c>
      <c r="M100" s="427" t="str">
        <f>IF(基本情報入力シート!X137="","",基本情報入力シート!X137)</f>
        <v/>
      </c>
      <c r="N100" s="428" t="str">
        <f>IF(基本情報入力シート!Y137="","",基本情報入力シート!Y137)</f>
        <v/>
      </c>
      <c r="O100" s="110"/>
      <c r="P100" s="111"/>
      <c r="Q100" s="112"/>
      <c r="R100" s="113"/>
      <c r="S100" s="104"/>
      <c r="T100" s="420" t="str">
        <f>IFERROR(S100*VLOOKUP(AE100,【参考】数式用3!$AD$3:$BA$14,MATCH(N100,【参考】数式用3!$AD$2:$BA$2,0)),"")</f>
        <v/>
      </c>
      <c r="U100" s="114"/>
      <c r="V100" s="105"/>
      <c r="W100" s="124"/>
      <c r="X100" s="911" t="str">
        <f>IFERROR(V100*VLOOKUP(AF100,【参考】数式用3!$AD$15:$BA$23,MATCH(N100,【参考】数式用3!$AD$2:$BA$2,0)),"")</f>
        <v/>
      </c>
      <c r="Y100" s="912"/>
      <c r="Z100" s="115"/>
      <c r="AA100" s="106"/>
      <c r="AB100" s="429" t="str">
        <f>IFERROR(AA100*VLOOKUP(AG100,【参考】数式用3!$AD$24:$BA$27,MATCH(N100,【参考】数式用3!$AD$2:$BA$2,0)),"")</f>
        <v/>
      </c>
      <c r="AC100" s="117"/>
      <c r="AD100" s="421" t="str">
        <f t="shared" si="7"/>
        <v/>
      </c>
      <c r="AE100" s="422" t="str">
        <f t="shared" si="8"/>
        <v/>
      </c>
      <c r="AF100" s="422" t="str">
        <f t="shared" si="9"/>
        <v/>
      </c>
      <c r="AG100" s="422" t="str">
        <f t="shared" si="10"/>
        <v/>
      </c>
    </row>
    <row r="101" spans="1:33" ht="24.95" customHeight="1">
      <c r="A101" s="424">
        <v>86</v>
      </c>
      <c r="B101" s="913" t="str">
        <f>IF(基本情報入力シート!C138="","",基本情報入力シート!C138)</f>
        <v/>
      </c>
      <c r="C101" s="914"/>
      <c r="D101" s="914"/>
      <c r="E101" s="914"/>
      <c r="F101" s="914"/>
      <c r="G101" s="914"/>
      <c r="H101" s="914"/>
      <c r="I101" s="915"/>
      <c r="J101" s="425" t="str">
        <f>IF(基本情報入力シート!M138="","",基本情報入力シート!M138)</f>
        <v/>
      </c>
      <c r="K101" s="426" t="str">
        <f>IF(基本情報入力シート!R138="","",基本情報入力シート!R138)</f>
        <v/>
      </c>
      <c r="L101" s="426" t="str">
        <f>IF(基本情報入力シート!W138="","",基本情報入力シート!W138)</f>
        <v/>
      </c>
      <c r="M101" s="427" t="str">
        <f>IF(基本情報入力シート!X138="","",基本情報入力シート!X138)</f>
        <v/>
      </c>
      <c r="N101" s="428" t="str">
        <f>IF(基本情報入力シート!Y138="","",基本情報入力シート!Y138)</f>
        <v/>
      </c>
      <c r="O101" s="110"/>
      <c r="P101" s="111"/>
      <c r="Q101" s="112"/>
      <c r="R101" s="113"/>
      <c r="S101" s="104"/>
      <c r="T101" s="420" t="str">
        <f>IFERROR(S101*VLOOKUP(AE101,【参考】数式用3!$AD$3:$BA$14,MATCH(N101,【参考】数式用3!$AD$2:$BA$2,0)),"")</f>
        <v/>
      </c>
      <c r="U101" s="114"/>
      <c r="V101" s="105"/>
      <c r="W101" s="124"/>
      <c r="X101" s="911" t="str">
        <f>IFERROR(V101*VLOOKUP(AF101,【参考】数式用3!$AD$15:$BA$23,MATCH(N101,【参考】数式用3!$AD$2:$BA$2,0)),"")</f>
        <v/>
      </c>
      <c r="Y101" s="912"/>
      <c r="Z101" s="115"/>
      <c r="AA101" s="106"/>
      <c r="AB101" s="429" t="str">
        <f>IFERROR(AA101*VLOOKUP(AG101,【参考】数式用3!$AD$24:$BA$27,MATCH(N101,【参考】数式用3!$AD$2:$BA$2,0)),"")</f>
        <v/>
      </c>
      <c r="AC101" s="117"/>
      <c r="AD101" s="421" t="str">
        <f t="shared" si="7"/>
        <v/>
      </c>
      <c r="AE101" s="422" t="str">
        <f t="shared" si="8"/>
        <v/>
      </c>
      <c r="AF101" s="422" t="str">
        <f t="shared" si="9"/>
        <v/>
      </c>
      <c r="AG101" s="422" t="str">
        <f t="shared" si="10"/>
        <v/>
      </c>
    </row>
    <row r="102" spans="1:33" ht="24.95" customHeight="1">
      <c r="A102" s="424">
        <v>87</v>
      </c>
      <c r="B102" s="913" t="str">
        <f>IF(基本情報入力シート!C139="","",基本情報入力シート!C139)</f>
        <v/>
      </c>
      <c r="C102" s="914"/>
      <c r="D102" s="914"/>
      <c r="E102" s="914"/>
      <c r="F102" s="914"/>
      <c r="G102" s="914"/>
      <c r="H102" s="914"/>
      <c r="I102" s="915"/>
      <c r="J102" s="425" t="str">
        <f>IF(基本情報入力シート!M139="","",基本情報入力シート!M139)</f>
        <v/>
      </c>
      <c r="K102" s="426" t="str">
        <f>IF(基本情報入力シート!R139="","",基本情報入力シート!R139)</f>
        <v/>
      </c>
      <c r="L102" s="426" t="str">
        <f>IF(基本情報入力シート!W139="","",基本情報入力シート!W139)</f>
        <v/>
      </c>
      <c r="M102" s="427" t="str">
        <f>IF(基本情報入力シート!X139="","",基本情報入力シート!X139)</f>
        <v/>
      </c>
      <c r="N102" s="428" t="str">
        <f>IF(基本情報入力シート!Y139="","",基本情報入力シート!Y139)</f>
        <v/>
      </c>
      <c r="O102" s="110"/>
      <c r="P102" s="111"/>
      <c r="Q102" s="112"/>
      <c r="R102" s="113"/>
      <c r="S102" s="104"/>
      <c r="T102" s="420" t="str">
        <f>IFERROR(S102*VLOOKUP(AE102,【参考】数式用3!$AD$3:$BA$14,MATCH(N102,【参考】数式用3!$AD$2:$BA$2,0)),"")</f>
        <v/>
      </c>
      <c r="U102" s="114"/>
      <c r="V102" s="105"/>
      <c r="W102" s="124"/>
      <c r="X102" s="911" t="str">
        <f>IFERROR(V102*VLOOKUP(AF102,【参考】数式用3!$AD$15:$BA$23,MATCH(N102,【参考】数式用3!$AD$2:$BA$2,0)),"")</f>
        <v/>
      </c>
      <c r="Y102" s="912"/>
      <c r="Z102" s="115"/>
      <c r="AA102" s="106"/>
      <c r="AB102" s="429" t="str">
        <f>IFERROR(AA102*VLOOKUP(AG102,【参考】数式用3!$AD$24:$BA$27,MATCH(N102,【参考】数式用3!$AD$2:$BA$2,0)),"")</f>
        <v/>
      </c>
      <c r="AC102" s="117"/>
      <c r="AD102" s="421" t="str">
        <f t="shared" si="7"/>
        <v/>
      </c>
      <c r="AE102" s="422" t="str">
        <f t="shared" si="8"/>
        <v/>
      </c>
      <c r="AF102" s="422" t="str">
        <f t="shared" si="9"/>
        <v/>
      </c>
      <c r="AG102" s="422" t="str">
        <f t="shared" si="10"/>
        <v/>
      </c>
    </row>
    <row r="103" spans="1:33" ht="24.95" customHeight="1">
      <c r="A103" s="424">
        <v>88</v>
      </c>
      <c r="B103" s="913" t="str">
        <f>IF(基本情報入力シート!C140="","",基本情報入力シート!C140)</f>
        <v/>
      </c>
      <c r="C103" s="914"/>
      <c r="D103" s="914"/>
      <c r="E103" s="914"/>
      <c r="F103" s="914"/>
      <c r="G103" s="914"/>
      <c r="H103" s="914"/>
      <c r="I103" s="915"/>
      <c r="J103" s="425" t="str">
        <f>IF(基本情報入力シート!M140="","",基本情報入力シート!M140)</f>
        <v/>
      </c>
      <c r="K103" s="426" t="str">
        <f>IF(基本情報入力シート!R140="","",基本情報入力シート!R140)</f>
        <v/>
      </c>
      <c r="L103" s="426" t="str">
        <f>IF(基本情報入力シート!W140="","",基本情報入力シート!W140)</f>
        <v/>
      </c>
      <c r="M103" s="427" t="str">
        <f>IF(基本情報入力シート!X140="","",基本情報入力シート!X140)</f>
        <v/>
      </c>
      <c r="N103" s="428" t="str">
        <f>IF(基本情報入力シート!Y140="","",基本情報入力シート!Y140)</f>
        <v/>
      </c>
      <c r="O103" s="110"/>
      <c r="P103" s="111"/>
      <c r="Q103" s="112"/>
      <c r="R103" s="113"/>
      <c r="S103" s="104"/>
      <c r="T103" s="420" t="str">
        <f>IFERROR(S103*VLOOKUP(AE103,【参考】数式用3!$AD$3:$BA$14,MATCH(N103,【参考】数式用3!$AD$2:$BA$2,0)),"")</f>
        <v/>
      </c>
      <c r="U103" s="114"/>
      <c r="V103" s="105"/>
      <c r="W103" s="124"/>
      <c r="X103" s="911" t="str">
        <f>IFERROR(V103*VLOOKUP(AF103,【参考】数式用3!$AD$15:$BA$23,MATCH(N103,【参考】数式用3!$AD$2:$BA$2,0)),"")</f>
        <v/>
      </c>
      <c r="Y103" s="912"/>
      <c r="Z103" s="115"/>
      <c r="AA103" s="106"/>
      <c r="AB103" s="429" t="str">
        <f>IFERROR(AA103*VLOOKUP(AG103,【参考】数式用3!$AD$24:$BA$27,MATCH(N103,【参考】数式用3!$AD$2:$BA$2,0)),"")</f>
        <v/>
      </c>
      <c r="AC103" s="117"/>
      <c r="AD103" s="421" t="str">
        <f t="shared" si="7"/>
        <v/>
      </c>
      <c r="AE103" s="422" t="str">
        <f t="shared" si="8"/>
        <v/>
      </c>
      <c r="AF103" s="422" t="str">
        <f t="shared" si="9"/>
        <v/>
      </c>
      <c r="AG103" s="422" t="str">
        <f t="shared" si="10"/>
        <v/>
      </c>
    </row>
    <row r="104" spans="1:33" ht="24.95" customHeight="1">
      <c r="A104" s="424">
        <v>89</v>
      </c>
      <c r="B104" s="913" t="str">
        <f>IF(基本情報入力シート!C141="","",基本情報入力シート!C141)</f>
        <v/>
      </c>
      <c r="C104" s="914"/>
      <c r="D104" s="914"/>
      <c r="E104" s="914"/>
      <c r="F104" s="914"/>
      <c r="G104" s="914"/>
      <c r="H104" s="914"/>
      <c r="I104" s="915"/>
      <c r="J104" s="425" t="str">
        <f>IF(基本情報入力シート!M141="","",基本情報入力シート!M141)</f>
        <v/>
      </c>
      <c r="K104" s="426" t="str">
        <f>IF(基本情報入力シート!R141="","",基本情報入力シート!R141)</f>
        <v/>
      </c>
      <c r="L104" s="426" t="str">
        <f>IF(基本情報入力シート!W141="","",基本情報入力シート!W141)</f>
        <v/>
      </c>
      <c r="M104" s="427" t="str">
        <f>IF(基本情報入力シート!X141="","",基本情報入力シート!X141)</f>
        <v/>
      </c>
      <c r="N104" s="428" t="str">
        <f>IF(基本情報入力シート!Y141="","",基本情報入力シート!Y141)</f>
        <v/>
      </c>
      <c r="O104" s="110"/>
      <c r="P104" s="111"/>
      <c r="Q104" s="112"/>
      <c r="R104" s="113"/>
      <c r="S104" s="104"/>
      <c r="T104" s="420" t="str">
        <f>IFERROR(S104*VLOOKUP(AE104,【参考】数式用3!$AD$3:$BA$14,MATCH(N104,【参考】数式用3!$AD$2:$BA$2,0)),"")</f>
        <v/>
      </c>
      <c r="U104" s="114"/>
      <c r="V104" s="105"/>
      <c r="W104" s="124"/>
      <c r="X104" s="911" t="str">
        <f>IFERROR(V104*VLOOKUP(AF104,【参考】数式用3!$AD$15:$BA$23,MATCH(N104,【参考】数式用3!$AD$2:$BA$2,0)),"")</f>
        <v/>
      </c>
      <c r="Y104" s="912"/>
      <c r="Z104" s="115"/>
      <c r="AA104" s="106"/>
      <c r="AB104" s="429" t="str">
        <f>IFERROR(AA104*VLOOKUP(AG104,【参考】数式用3!$AD$24:$BA$27,MATCH(N104,【参考】数式用3!$AD$2:$BA$2,0)),"")</f>
        <v/>
      </c>
      <c r="AC104" s="117"/>
      <c r="AD104" s="421" t="str">
        <f t="shared" si="7"/>
        <v/>
      </c>
      <c r="AE104" s="422" t="str">
        <f t="shared" si="8"/>
        <v/>
      </c>
      <c r="AF104" s="422" t="str">
        <f t="shared" si="9"/>
        <v/>
      </c>
      <c r="AG104" s="422" t="str">
        <f t="shared" si="10"/>
        <v/>
      </c>
    </row>
    <row r="105" spans="1:33" ht="24.95" customHeight="1">
      <c r="A105" s="424">
        <v>90</v>
      </c>
      <c r="B105" s="913" t="str">
        <f>IF(基本情報入力シート!C142="","",基本情報入力シート!C142)</f>
        <v/>
      </c>
      <c r="C105" s="914"/>
      <c r="D105" s="914"/>
      <c r="E105" s="914"/>
      <c r="F105" s="914"/>
      <c r="G105" s="914"/>
      <c r="H105" s="914"/>
      <c r="I105" s="915"/>
      <c r="J105" s="425" t="str">
        <f>IF(基本情報入力シート!M142="","",基本情報入力シート!M142)</f>
        <v/>
      </c>
      <c r="K105" s="426" t="str">
        <f>IF(基本情報入力シート!R142="","",基本情報入力シート!R142)</f>
        <v/>
      </c>
      <c r="L105" s="426" t="str">
        <f>IF(基本情報入力シート!W142="","",基本情報入力シート!W142)</f>
        <v/>
      </c>
      <c r="M105" s="427" t="str">
        <f>IF(基本情報入力シート!X142="","",基本情報入力シート!X142)</f>
        <v/>
      </c>
      <c r="N105" s="428" t="str">
        <f>IF(基本情報入力シート!Y142="","",基本情報入力シート!Y142)</f>
        <v/>
      </c>
      <c r="O105" s="110"/>
      <c r="P105" s="111"/>
      <c r="Q105" s="112"/>
      <c r="R105" s="113"/>
      <c r="S105" s="104"/>
      <c r="T105" s="420" t="str">
        <f>IFERROR(S105*VLOOKUP(AE105,【参考】数式用3!$AD$3:$BA$14,MATCH(N105,【参考】数式用3!$AD$2:$BA$2,0)),"")</f>
        <v/>
      </c>
      <c r="U105" s="114"/>
      <c r="V105" s="105"/>
      <c r="W105" s="124"/>
      <c r="X105" s="911" t="str">
        <f>IFERROR(V105*VLOOKUP(AF105,【参考】数式用3!$AD$15:$BA$23,MATCH(N105,【参考】数式用3!$AD$2:$BA$2,0)),"")</f>
        <v/>
      </c>
      <c r="Y105" s="912"/>
      <c r="Z105" s="115"/>
      <c r="AA105" s="106"/>
      <c r="AB105" s="429" t="str">
        <f>IFERROR(AA105*VLOOKUP(AG105,【参考】数式用3!$AD$24:$BA$27,MATCH(N105,【参考】数式用3!$AD$2:$BA$2,0)),"")</f>
        <v/>
      </c>
      <c r="AC105" s="117"/>
      <c r="AD105" s="421" t="str">
        <f t="shared" si="7"/>
        <v/>
      </c>
      <c r="AE105" s="422" t="str">
        <f t="shared" si="8"/>
        <v/>
      </c>
      <c r="AF105" s="422" t="str">
        <f t="shared" si="9"/>
        <v/>
      </c>
      <c r="AG105" s="422" t="str">
        <f t="shared" si="10"/>
        <v/>
      </c>
    </row>
    <row r="106" spans="1:33" ht="24.95" customHeight="1">
      <c r="A106" s="424">
        <v>91</v>
      </c>
      <c r="B106" s="913" t="str">
        <f>IF(基本情報入力シート!C143="","",基本情報入力シート!C143)</f>
        <v/>
      </c>
      <c r="C106" s="914"/>
      <c r="D106" s="914"/>
      <c r="E106" s="914"/>
      <c r="F106" s="914"/>
      <c r="G106" s="914"/>
      <c r="H106" s="914"/>
      <c r="I106" s="915"/>
      <c r="J106" s="425" t="str">
        <f>IF(基本情報入力シート!M143="","",基本情報入力シート!M143)</f>
        <v/>
      </c>
      <c r="K106" s="426" t="str">
        <f>IF(基本情報入力シート!R143="","",基本情報入力シート!R143)</f>
        <v/>
      </c>
      <c r="L106" s="426" t="str">
        <f>IF(基本情報入力シート!W143="","",基本情報入力シート!W143)</f>
        <v/>
      </c>
      <c r="M106" s="427" t="str">
        <f>IF(基本情報入力シート!X143="","",基本情報入力シート!X143)</f>
        <v/>
      </c>
      <c r="N106" s="428" t="str">
        <f>IF(基本情報入力シート!Y143="","",基本情報入力シート!Y143)</f>
        <v/>
      </c>
      <c r="O106" s="110"/>
      <c r="P106" s="111"/>
      <c r="Q106" s="112"/>
      <c r="R106" s="113"/>
      <c r="S106" s="104"/>
      <c r="T106" s="420" t="str">
        <f>IFERROR(S106*VLOOKUP(AE106,【参考】数式用3!$AD$3:$BA$14,MATCH(N106,【参考】数式用3!$AD$2:$BA$2,0)),"")</f>
        <v/>
      </c>
      <c r="U106" s="114"/>
      <c r="V106" s="105"/>
      <c r="W106" s="124"/>
      <c r="X106" s="911" t="str">
        <f>IFERROR(V106*VLOOKUP(AF106,【参考】数式用3!$AD$15:$BA$23,MATCH(N106,【参考】数式用3!$AD$2:$BA$2,0)),"")</f>
        <v/>
      </c>
      <c r="Y106" s="912"/>
      <c r="Z106" s="115"/>
      <c r="AA106" s="106"/>
      <c r="AB106" s="429" t="str">
        <f>IFERROR(AA106*VLOOKUP(AG106,【参考】数式用3!$AD$24:$BA$27,MATCH(N106,【参考】数式用3!$AD$2:$BA$2,0)),"")</f>
        <v/>
      </c>
      <c r="AC106" s="117"/>
      <c r="AD106" s="421" t="str">
        <f t="shared" si="7"/>
        <v/>
      </c>
      <c r="AE106" s="422" t="str">
        <f t="shared" si="8"/>
        <v/>
      </c>
      <c r="AF106" s="422" t="str">
        <f t="shared" si="9"/>
        <v/>
      </c>
      <c r="AG106" s="422" t="str">
        <f t="shared" si="10"/>
        <v/>
      </c>
    </row>
    <row r="107" spans="1:33" ht="24.95" customHeight="1">
      <c r="A107" s="424">
        <v>92</v>
      </c>
      <c r="B107" s="913" t="str">
        <f>IF(基本情報入力シート!C144="","",基本情報入力シート!C144)</f>
        <v/>
      </c>
      <c r="C107" s="914"/>
      <c r="D107" s="914"/>
      <c r="E107" s="914"/>
      <c r="F107" s="914"/>
      <c r="G107" s="914"/>
      <c r="H107" s="914"/>
      <c r="I107" s="915"/>
      <c r="J107" s="425" t="str">
        <f>IF(基本情報入力シート!M144="","",基本情報入力シート!M144)</f>
        <v/>
      </c>
      <c r="K107" s="426" t="str">
        <f>IF(基本情報入力シート!R144="","",基本情報入力シート!R144)</f>
        <v/>
      </c>
      <c r="L107" s="426" t="str">
        <f>IF(基本情報入力シート!W144="","",基本情報入力シート!W144)</f>
        <v/>
      </c>
      <c r="M107" s="427" t="str">
        <f>IF(基本情報入力シート!X144="","",基本情報入力シート!X144)</f>
        <v/>
      </c>
      <c r="N107" s="428" t="str">
        <f>IF(基本情報入力シート!Y144="","",基本情報入力シート!Y144)</f>
        <v/>
      </c>
      <c r="O107" s="110"/>
      <c r="P107" s="111"/>
      <c r="Q107" s="112"/>
      <c r="R107" s="113"/>
      <c r="S107" s="104"/>
      <c r="T107" s="420" t="str">
        <f>IFERROR(S107*VLOOKUP(AE107,【参考】数式用3!$AD$3:$BA$14,MATCH(N107,【参考】数式用3!$AD$2:$BA$2,0)),"")</f>
        <v/>
      </c>
      <c r="U107" s="114"/>
      <c r="V107" s="105"/>
      <c r="W107" s="124"/>
      <c r="X107" s="911" t="str">
        <f>IFERROR(V107*VLOOKUP(AF107,【参考】数式用3!$AD$15:$BA$23,MATCH(N107,【参考】数式用3!$AD$2:$BA$2,0)),"")</f>
        <v/>
      </c>
      <c r="Y107" s="912"/>
      <c r="Z107" s="115"/>
      <c r="AA107" s="106"/>
      <c r="AB107" s="429" t="str">
        <f>IFERROR(AA107*VLOOKUP(AG107,【参考】数式用3!$AD$24:$BA$27,MATCH(N107,【参考】数式用3!$AD$2:$BA$2,0)),"")</f>
        <v/>
      </c>
      <c r="AC107" s="117"/>
      <c r="AD107" s="421" t="str">
        <f t="shared" si="7"/>
        <v/>
      </c>
      <c r="AE107" s="422" t="str">
        <f t="shared" si="8"/>
        <v/>
      </c>
      <c r="AF107" s="422" t="str">
        <f t="shared" si="9"/>
        <v/>
      </c>
      <c r="AG107" s="422" t="str">
        <f t="shared" si="10"/>
        <v/>
      </c>
    </row>
    <row r="108" spans="1:33" ht="24.95" customHeight="1">
      <c r="A108" s="424">
        <v>93</v>
      </c>
      <c r="B108" s="913" t="str">
        <f>IF(基本情報入力シート!C145="","",基本情報入力シート!C145)</f>
        <v/>
      </c>
      <c r="C108" s="914"/>
      <c r="D108" s="914"/>
      <c r="E108" s="914"/>
      <c r="F108" s="914"/>
      <c r="G108" s="914"/>
      <c r="H108" s="914"/>
      <c r="I108" s="915"/>
      <c r="J108" s="425" t="str">
        <f>IF(基本情報入力シート!M145="","",基本情報入力シート!M145)</f>
        <v/>
      </c>
      <c r="K108" s="426" t="str">
        <f>IF(基本情報入力シート!R145="","",基本情報入力シート!R145)</f>
        <v/>
      </c>
      <c r="L108" s="426" t="str">
        <f>IF(基本情報入力シート!W145="","",基本情報入力シート!W145)</f>
        <v/>
      </c>
      <c r="M108" s="427" t="str">
        <f>IF(基本情報入力シート!X145="","",基本情報入力シート!X145)</f>
        <v/>
      </c>
      <c r="N108" s="428" t="str">
        <f>IF(基本情報入力シート!Y145="","",基本情報入力シート!Y145)</f>
        <v/>
      </c>
      <c r="O108" s="110"/>
      <c r="P108" s="111"/>
      <c r="Q108" s="112"/>
      <c r="R108" s="113"/>
      <c r="S108" s="104"/>
      <c r="T108" s="420" t="str">
        <f>IFERROR(S108*VLOOKUP(AE108,【参考】数式用3!$AD$3:$BA$14,MATCH(N108,【参考】数式用3!$AD$2:$BA$2,0)),"")</f>
        <v/>
      </c>
      <c r="U108" s="114"/>
      <c r="V108" s="105"/>
      <c r="W108" s="124"/>
      <c r="X108" s="911" t="str">
        <f>IFERROR(V108*VLOOKUP(AF108,【参考】数式用3!$AD$15:$BA$23,MATCH(N108,【参考】数式用3!$AD$2:$BA$2,0)),"")</f>
        <v/>
      </c>
      <c r="Y108" s="912"/>
      <c r="Z108" s="115"/>
      <c r="AA108" s="106"/>
      <c r="AB108" s="429" t="str">
        <f>IFERROR(AA108*VLOOKUP(AG108,【参考】数式用3!$AD$24:$BA$27,MATCH(N108,【参考】数式用3!$AD$2:$BA$2,0)),"")</f>
        <v/>
      </c>
      <c r="AC108" s="117"/>
      <c r="AD108" s="421" t="str">
        <f t="shared" si="7"/>
        <v/>
      </c>
      <c r="AE108" s="422" t="str">
        <f t="shared" si="8"/>
        <v/>
      </c>
      <c r="AF108" s="422" t="str">
        <f t="shared" si="9"/>
        <v/>
      </c>
      <c r="AG108" s="422" t="str">
        <f t="shared" si="10"/>
        <v/>
      </c>
    </row>
    <row r="109" spans="1:33" ht="24.95" customHeight="1">
      <c r="A109" s="424">
        <v>94</v>
      </c>
      <c r="B109" s="913" t="str">
        <f>IF(基本情報入力シート!C146="","",基本情報入力シート!C146)</f>
        <v/>
      </c>
      <c r="C109" s="914"/>
      <c r="D109" s="914"/>
      <c r="E109" s="914"/>
      <c r="F109" s="914"/>
      <c r="G109" s="914"/>
      <c r="H109" s="914"/>
      <c r="I109" s="915"/>
      <c r="J109" s="425" t="str">
        <f>IF(基本情報入力シート!M146="","",基本情報入力シート!M146)</f>
        <v/>
      </c>
      <c r="K109" s="426" t="str">
        <f>IF(基本情報入力シート!R146="","",基本情報入力シート!R146)</f>
        <v/>
      </c>
      <c r="L109" s="426" t="str">
        <f>IF(基本情報入力シート!W146="","",基本情報入力シート!W146)</f>
        <v/>
      </c>
      <c r="M109" s="427" t="str">
        <f>IF(基本情報入力シート!X146="","",基本情報入力シート!X146)</f>
        <v/>
      </c>
      <c r="N109" s="428" t="str">
        <f>IF(基本情報入力シート!Y146="","",基本情報入力シート!Y146)</f>
        <v/>
      </c>
      <c r="O109" s="110"/>
      <c r="P109" s="111"/>
      <c r="Q109" s="112"/>
      <c r="R109" s="113"/>
      <c r="S109" s="104"/>
      <c r="T109" s="420" t="str">
        <f>IFERROR(S109*VLOOKUP(AE109,【参考】数式用3!$AD$3:$BA$14,MATCH(N109,【参考】数式用3!$AD$2:$BA$2,0)),"")</f>
        <v/>
      </c>
      <c r="U109" s="114"/>
      <c r="V109" s="105"/>
      <c r="W109" s="124"/>
      <c r="X109" s="911" t="str">
        <f>IFERROR(V109*VLOOKUP(AF109,【参考】数式用3!$AD$15:$BA$23,MATCH(N109,【参考】数式用3!$AD$2:$BA$2,0)),"")</f>
        <v/>
      </c>
      <c r="Y109" s="912"/>
      <c r="Z109" s="115"/>
      <c r="AA109" s="106"/>
      <c r="AB109" s="429" t="str">
        <f>IFERROR(AA109*VLOOKUP(AG109,【参考】数式用3!$AD$24:$BA$27,MATCH(N109,【参考】数式用3!$AD$2:$BA$2,0)),"")</f>
        <v/>
      </c>
      <c r="AC109" s="117"/>
      <c r="AD109" s="421" t="str">
        <f t="shared" si="7"/>
        <v/>
      </c>
      <c r="AE109" s="422" t="str">
        <f t="shared" si="8"/>
        <v/>
      </c>
      <c r="AF109" s="422" t="str">
        <f t="shared" si="9"/>
        <v/>
      </c>
      <c r="AG109" s="422" t="str">
        <f t="shared" si="10"/>
        <v/>
      </c>
    </row>
    <row r="110" spans="1:33" ht="24.95" customHeight="1">
      <c r="A110" s="424">
        <v>95</v>
      </c>
      <c r="B110" s="913" t="str">
        <f>IF(基本情報入力シート!C147="","",基本情報入力シート!C147)</f>
        <v/>
      </c>
      <c r="C110" s="914"/>
      <c r="D110" s="914"/>
      <c r="E110" s="914"/>
      <c r="F110" s="914"/>
      <c r="G110" s="914"/>
      <c r="H110" s="914"/>
      <c r="I110" s="915"/>
      <c r="J110" s="425" t="str">
        <f>IF(基本情報入力シート!M147="","",基本情報入力シート!M147)</f>
        <v/>
      </c>
      <c r="K110" s="426" t="str">
        <f>IF(基本情報入力シート!R147="","",基本情報入力シート!R147)</f>
        <v/>
      </c>
      <c r="L110" s="426" t="str">
        <f>IF(基本情報入力シート!W147="","",基本情報入力シート!W147)</f>
        <v/>
      </c>
      <c r="M110" s="427" t="str">
        <f>IF(基本情報入力シート!X147="","",基本情報入力シート!X147)</f>
        <v/>
      </c>
      <c r="N110" s="428" t="str">
        <f>IF(基本情報入力シート!Y147="","",基本情報入力シート!Y147)</f>
        <v/>
      </c>
      <c r="O110" s="110"/>
      <c r="P110" s="111"/>
      <c r="Q110" s="112"/>
      <c r="R110" s="113"/>
      <c r="S110" s="104"/>
      <c r="T110" s="420" t="str">
        <f>IFERROR(S110*VLOOKUP(AE110,【参考】数式用3!$AD$3:$BA$14,MATCH(N110,【参考】数式用3!$AD$2:$BA$2,0)),"")</f>
        <v/>
      </c>
      <c r="U110" s="114"/>
      <c r="V110" s="105"/>
      <c r="W110" s="124"/>
      <c r="X110" s="911" t="str">
        <f>IFERROR(V110*VLOOKUP(AF110,【参考】数式用3!$AD$15:$BA$23,MATCH(N110,【参考】数式用3!$AD$2:$BA$2,0)),"")</f>
        <v/>
      </c>
      <c r="Y110" s="912"/>
      <c r="Z110" s="115"/>
      <c r="AA110" s="106"/>
      <c r="AB110" s="429" t="str">
        <f>IFERROR(AA110*VLOOKUP(AG110,【参考】数式用3!$AD$24:$BA$27,MATCH(N110,【参考】数式用3!$AD$2:$BA$2,0)),"")</f>
        <v/>
      </c>
      <c r="AC110" s="117"/>
      <c r="AD110" s="421" t="str">
        <f t="shared" si="7"/>
        <v/>
      </c>
      <c r="AE110" s="422" t="str">
        <f t="shared" si="8"/>
        <v/>
      </c>
      <c r="AF110" s="422" t="str">
        <f t="shared" si="9"/>
        <v/>
      </c>
      <c r="AG110" s="422" t="str">
        <f t="shared" si="10"/>
        <v/>
      </c>
    </row>
    <row r="111" spans="1:33" ht="24.95" customHeight="1">
      <c r="A111" s="424">
        <v>96</v>
      </c>
      <c r="B111" s="913" t="str">
        <f>IF(基本情報入力シート!C148="","",基本情報入力シート!C148)</f>
        <v/>
      </c>
      <c r="C111" s="914"/>
      <c r="D111" s="914"/>
      <c r="E111" s="914"/>
      <c r="F111" s="914"/>
      <c r="G111" s="914"/>
      <c r="H111" s="914"/>
      <c r="I111" s="915"/>
      <c r="J111" s="425" t="str">
        <f>IF(基本情報入力シート!M148="","",基本情報入力シート!M148)</f>
        <v/>
      </c>
      <c r="K111" s="426" t="str">
        <f>IF(基本情報入力シート!R148="","",基本情報入力シート!R148)</f>
        <v/>
      </c>
      <c r="L111" s="426" t="str">
        <f>IF(基本情報入力シート!W148="","",基本情報入力シート!W148)</f>
        <v/>
      </c>
      <c r="M111" s="427" t="str">
        <f>IF(基本情報入力シート!X148="","",基本情報入力シート!X148)</f>
        <v/>
      </c>
      <c r="N111" s="428" t="str">
        <f>IF(基本情報入力シート!Y148="","",基本情報入力シート!Y148)</f>
        <v/>
      </c>
      <c r="O111" s="110"/>
      <c r="P111" s="111"/>
      <c r="Q111" s="112"/>
      <c r="R111" s="113"/>
      <c r="S111" s="104"/>
      <c r="T111" s="420" t="str">
        <f>IFERROR(S111*VLOOKUP(AE111,【参考】数式用3!$AD$3:$BA$14,MATCH(N111,【参考】数式用3!$AD$2:$BA$2,0)),"")</f>
        <v/>
      </c>
      <c r="U111" s="114"/>
      <c r="V111" s="105"/>
      <c r="W111" s="124"/>
      <c r="X111" s="911" t="str">
        <f>IFERROR(V111*VLOOKUP(AF111,【参考】数式用3!$AD$15:$BA$23,MATCH(N111,【参考】数式用3!$AD$2:$BA$2,0)),"")</f>
        <v/>
      </c>
      <c r="Y111" s="912"/>
      <c r="Z111" s="115"/>
      <c r="AA111" s="106"/>
      <c r="AB111" s="429" t="str">
        <f>IFERROR(AA111*VLOOKUP(AG111,【参考】数式用3!$AD$24:$BA$27,MATCH(N111,【参考】数式用3!$AD$2:$BA$2,0)),"")</f>
        <v/>
      </c>
      <c r="AC111" s="117"/>
      <c r="AD111" s="421" t="str">
        <f t="shared" si="7"/>
        <v/>
      </c>
      <c r="AE111" s="422" t="str">
        <f t="shared" si="8"/>
        <v/>
      </c>
      <c r="AF111" s="422" t="str">
        <f t="shared" si="9"/>
        <v/>
      </c>
      <c r="AG111" s="422" t="str">
        <f t="shared" si="10"/>
        <v/>
      </c>
    </row>
    <row r="112" spans="1:33" ht="24.95" customHeight="1">
      <c r="A112" s="424">
        <v>97</v>
      </c>
      <c r="B112" s="913" t="str">
        <f>IF(基本情報入力シート!C149="","",基本情報入力シート!C149)</f>
        <v/>
      </c>
      <c r="C112" s="914"/>
      <c r="D112" s="914"/>
      <c r="E112" s="914"/>
      <c r="F112" s="914"/>
      <c r="G112" s="914"/>
      <c r="H112" s="914"/>
      <c r="I112" s="915"/>
      <c r="J112" s="425" t="str">
        <f>IF(基本情報入力シート!M149="","",基本情報入力シート!M149)</f>
        <v/>
      </c>
      <c r="K112" s="426" t="str">
        <f>IF(基本情報入力シート!R149="","",基本情報入力シート!R149)</f>
        <v/>
      </c>
      <c r="L112" s="426" t="str">
        <f>IF(基本情報入力シート!W149="","",基本情報入力シート!W149)</f>
        <v/>
      </c>
      <c r="M112" s="427" t="str">
        <f>IF(基本情報入力シート!X149="","",基本情報入力シート!X149)</f>
        <v/>
      </c>
      <c r="N112" s="428" t="str">
        <f>IF(基本情報入力シート!Y149="","",基本情報入力シート!Y149)</f>
        <v/>
      </c>
      <c r="O112" s="110"/>
      <c r="P112" s="111"/>
      <c r="Q112" s="112"/>
      <c r="R112" s="113"/>
      <c r="S112" s="104"/>
      <c r="T112" s="420" t="str">
        <f>IFERROR(S112*VLOOKUP(AE112,【参考】数式用3!$AD$3:$BA$14,MATCH(N112,【参考】数式用3!$AD$2:$BA$2,0)),"")</f>
        <v/>
      </c>
      <c r="U112" s="114"/>
      <c r="V112" s="105"/>
      <c r="W112" s="124"/>
      <c r="X112" s="911" t="str">
        <f>IFERROR(V112*VLOOKUP(AF112,【参考】数式用3!$AD$15:$BA$23,MATCH(N112,【参考】数式用3!$AD$2:$BA$2,0)),"")</f>
        <v/>
      </c>
      <c r="Y112" s="912"/>
      <c r="Z112" s="115"/>
      <c r="AA112" s="106"/>
      <c r="AB112" s="429" t="str">
        <f>IFERROR(AA112*VLOOKUP(AG112,【参考】数式用3!$AD$24:$BA$27,MATCH(N112,【参考】数式用3!$AD$2:$BA$2,0)),"")</f>
        <v/>
      </c>
      <c r="AC112" s="117"/>
      <c r="AD112" s="421" t="str">
        <f t="shared" si="7"/>
        <v/>
      </c>
      <c r="AE112" s="422" t="str">
        <f t="shared" si="8"/>
        <v/>
      </c>
      <c r="AF112" s="422" t="str">
        <f t="shared" si="9"/>
        <v/>
      </c>
      <c r="AG112" s="422" t="str">
        <f t="shared" si="10"/>
        <v/>
      </c>
    </row>
    <row r="113" spans="1:33" ht="24.95" customHeight="1">
      <c r="A113" s="424">
        <v>98</v>
      </c>
      <c r="B113" s="913" t="str">
        <f>IF(基本情報入力シート!C150="","",基本情報入力シート!C150)</f>
        <v/>
      </c>
      <c r="C113" s="914"/>
      <c r="D113" s="914"/>
      <c r="E113" s="914"/>
      <c r="F113" s="914"/>
      <c r="G113" s="914"/>
      <c r="H113" s="914"/>
      <c r="I113" s="915"/>
      <c r="J113" s="425" t="str">
        <f>IF(基本情報入力シート!M150="","",基本情報入力シート!M150)</f>
        <v/>
      </c>
      <c r="K113" s="426" t="str">
        <f>IF(基本情報入力シート!R150="","",基本情報入力シート!R150)</f>
        <v/>
      </c>
      <c r="L113" s="426" t="str">
        <f>IF(基本情報入力シート!W150="","",基本情報入力シート!W150)</f>
        <v/>
      </c>
      <c r="M113" s="427" t="str">
        <f>IF(基本情報入力シート!X150="","",基本情報入力シート!X150)</f>
        <v/>
      </c>
      <c r="N113" s="428" t="str">
        <f>IF(基本情報入力シート!Y150="","",基本情報入力シート!Y150)</f>
        <v/>
      </c>
      <c r="O113" s="110"/>
      <c r="P113" s="111"/>
      <c r="Q113" s="112"/>
      <c r="R113" s="113"/>
      <c r="S113" s="104"/>
      <c r="T113" s="420" t="str">
        <f>IFERROR(S113*VLOOKUP(AE113,【参考】数式用3!$AD$3:$BA$14,MATCH(N113,【参考】数式用3!$AD$2:$BA$2,0)),"")</f>
        <v/>
      </c>
      <c r="U113" s="114"/>
      <c r="V113" s="105"/>
      <c r="W113" s="124"/>
      <c r="X113" s="911" t="str">
        <f>IFERROR(V113*VLOOKUP(AF113,【参考】数式用3!$AD$15:$BA$23,MATCH(N113,【参考】数式用3!$AD$2:$BA$2,0)),"")</f>
        <v/>
      </c>
      <c r="Y113" s="912"/>
      <c r="Z113" s="115"/>
      <c r="AA113" s="106"/>
      <c r="AB113" s="429" t="str">
        <f>IFERROR(AA113*VLOOKUP(AG113,【参考】数式用3!$AD$24:$BA$27,MATCH(N113,【参考】数式用3!$AD$2:$BA$2,0)),"")</f>
        <v/>
      </c>
      <c r="AC113" s="117"/>
      <c r="AD113" s="421" t="str">
        <f t="shared" si="7"/>
        <v/>
      </c>
      <c r="AE113" s="422" t="str">
        <f t="shared" si="8"/>
        <v/>
      </c>
      <c r="AF113" s="422" t="str">
        <f t="shared" si="9"/>
        <v/>
      </c>
      <c r="AG113" s="422" t="str">
        <f t="shared" si="10"/>
        <v/>
      </c>
    </row>
    <row r="114" spans="1:33" ht="24.95" customHeight="1">
      <c r="A114" s="424">
        <v>99</v>
      </c>
      <c r="B114" s="913" t="str">
        <f>IF(基本情報入力シート!C151="","",基本情報入力シート!C151)</f>
        <v/>
      </c>
      <c r="C114" s="914"/>
      <c r="D114" s="914"/>
      <c r="E114" s="914"/>
      <c r="F114" s="914"/>
      <c r="G114" s="914"/>
      <c r="H114" s="914"/>
      <c r="I114" s="915"/>
      <c r="J114" s="425" t="str">
        <f>IF(基本情報入力シート!M151="","",基本情報入力シート!M151)</f>
        <v/>
      </c>
      <c r="K114" s="426" t="str">
        <f>IF(基本情報入力シート!R151="","",基本情報入力シート!R151)</f>
        <v/>
      </c>
      <c r="L114" s="426" t="str">
        <f>IF(基本情報入力シート!W151="","",基本情報入力シート!W151)</f>
        <v/>
      </c>
      <c r="M114" s="427" t="str">
        <f>IF(基本情報入力シート!X151="","",基本情報入力シート!X151)</f>
        <v/>
      </c>
      <c r="N114" s="428" t="str">
        <f>IF(基本情報入力シート!Y151="","",基本情報入力シート!Y151)</f>
        <v/>
      </c>
      <c r="O114" s="110"/>
      <c r="P114" s="111"/>
      <c r="Q114" s="112"/>
      <c r="R114" s="113"/>
      <c r="S114" s="104"/>
      <c r="T114" s="420" t="str">
        <f>IFERROR(S114*VLOOKUP(AE114,【参考】数式用3!$AD$3:$BA$14,MATCH(N114,【参考】数式用3!$AD$2:$BA$2,0)),"")</f>
        <v/>
      </c>
      <c r="U114" s="114"/>
      <c r="V114" s="105"/>
      <c r="W114" s="124"/>
      <c r="X114" s="911" t="str">
        <f>IFERROR(V114*VLOOKUP(AF114,【参考】数式用3!$AD$15:$BA$23,MATCH(N114,【参考】数式用3!$AD$2:$BA$2,0)),"")</f>
        <v/>
      </c>
      <c r="Y114" s="912"/>
      <c r="Z114" s="115"/>
      <c r="AA114" s="106"/>
      <c r="AB114" s="429" t="str">
        <f>IFERROR(AA114*VLOOKUP(AG114,【参考】数式用3!$AD$24:$BA$27,MATCH(N114,【参考】数式用3!$AD$2:$BA$2,0)),"")</f>
        <v/>
      </c>
      <c r="AC114" s="117"/>
      <c r="AD114" s="421" t="str">
        <f t="shared" si="7"/>
        <v/>
      </c>
      <c r="AE114" s="422" t="str">
        <f t="shared" si="8"/>
        <v/>
      </c>
      <c r="AF114" s="422" t="str">
        <f t="shared" si="9"/>
        <v/>
      </c>
      <c r="AG114" s="422" t="str">
        <f t="shared" si="10"/>
        <v/>
      </c>
    </row>
    <row r="115" spans="1:33" ht="24.95" customHeight="1">
      <c r="A115" s="424">
        <v>100</v>
      </c>
      <c r="B115" s="913" t="str">
        <f>IF(基本情報入力シート!C152="","",基本情報入力シート!C152)</f>
        <v/>
      </c>
      <c r="C115" s="914"/>
      <c r="D115" s="914"/>
      <c r="E115" s="914"/>
      <c r="F115" s="914"/>
      <c r="G115" s="914"/>
      <c r="H115" s="914"/>
      <c r="I115" s="915"/>
      <c r="J115" s="426" t="str">
        <f>IF(基本情報入力シート!M152="","",基本情報入力シート!M152)</f>
        <v/>
      </c>
      <c r="K115" s="426" t="str">
        <f>IF(基本情報入力シート!R152="","",基本情報入力シート!R152)</f>
        <v/>
      </c>
      <c r="L115" s="426" t="str">
        <f>IF(基本情報入力シート!W152="","",基本情報入力シート!W152)</f>
        <v/>
      </c>
      <c r="M115" s="441" t="str">
        <f>IF(基本情報入力シート!X152="","",基本情報入力シート!X152)</f>
        <v/>
      </c>
      <c r="N115" s="442" t="str">
        <f>IF(基本情報入力シート!Y152="","",基本情報入力シート!Y152)</f>
        <v/>
      </c>
      <c r="O115" s="110"/>
      <c r="P115" s="111"/>
      <c r="Q115" s="112"/>
      <c r="R115" s="110"/>
      <c r="S115" s="443"/>
      <c r="T115" s="444" t="str">
        <f>IFERROR(S115*VLOOKUP(AE115,【参考】数式用3!$AD$3:$BA$14,MATCH(N115,【参考】数式用3!$AD$2:$BA$2,0)),"")</f>
        <v/>
      </c>
      <c r="U115" s="445"/>
      <c r="V115" s="124"/>
      <c r="W115" s="124"/>
      <c r="X115" s="911" t="str">
        <f>IFERROR(V115*VLOOKUP(AF115,【参考】数式用3!$AD$15:$BA$23,MATCH(N115,【参考】数式用3!$AD$2:$BA$2,0)),"")</f>
        <v/>
      </c>
      <c r="Y115" s="912"/>
      <c r="Z115" s="446"/>
      <c r="AA115" s="447"/>
      <c r="AB115" s="429" t="str">
        <f>IFERROR(AA115*VLOOKUP(AG115,【参考】数式用3!$AD$24:$BA$27,MATCH(N115,【参考】数式用3!$AD$2:$BA$2,0)),"")</f>
        <v/>
      </c>
      <c r="AC115" s="117"/>
      <c r="AD115" s="421" t="str">
        <f t="shared" si="7"/>
        <v/>
      </c>
      <c r="AE115" s="422" t="str">
        <f t="shared" si="8"/>
        <v/>
      </c>
      <c r="AF115" s="422" t="str">
        <f t="shared" si="9"/>
        <v/>
      </c>
      <c r="AG115" s="422"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tabSelected="1" view="pageBreakPreview" topLeftCell="A4" zoomScale="85" zoomScaleNormal="120" zoomScaleSheetLayoutView="85" workbookViewId="0">
      <selection activeCell="S18" sqref="S18"/>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70"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70" customWidth="1"/>
    <col min="28" max="28" width="11.625" customWidth="1"/>
    <col min="29" max="29" width="11.875" customWidth="1"/>
    <col min="30" max="30" width="10.5" hidden="1" customWidth="1"/>
    <col min="31" max="31" width="10.75" hidden="1" customWidth="1"/>
    <col min="32" max="33" width="24.75" hidden="1" customWidth="1"/>
    <col min="34" max="16384" width="9" style="398"/>
  </cols>
  <sheetData>
    <row r="1" spans="1:33" ht="27" customHeight="1">
      <c r="A1" s="395" t="s">
        <v>2073</v>
      </c>
      <c r="B1" s="396"/>
      <c r="C1" s="130"/>
      <c r="D1" s="130"/>
      <c r="E1" s="130"/>
      <c r="F1" s="130"/>
      <c r="G1" s="130"/>
      <c r="H1" s="130"/>
      <c r="I1" s="130"/>
      <c r="J1" s="130"/>
      <c r="K1" s="130"/>
      <c r="L1" s="130"/>
      <c r="M1" s="130"/>
      <c r="N1" s="130"/>
      <c r="O1" s="129"/>
      <c r="P1" s="129"/>
      <c r="Q1" s="129"/>
      <c r="R1" s="129"/>
      <c r="S1" s="196"/>
      <c r="T1" s="129"/>
      <c r="U1" s="129"/>
      <c r="V1" s="129"/>
      <c r="W1" s="129"/>
      <c r="X1" s="129"/>
      <c r="Y1" s="129"/>
      <c r="Z1" s="1010" t="s">
        <v>22</v>
      </c>
      <c r="AA1" s="1011"/>
      <c r="AB1" s="959" t="str">
        <f>IF(基本情報入力シート!C32="","",基本情報入力シート!C32)</f>
        <v>徳島県</v>
      </c>
      <c r="AC1" s="959"/>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63" t="s">
        <v>28</v>
      </c>
      <c r="B3" s="963"/>
      <c r="C3" s="963"/>
      <c r="D3" s="963"/>
      <c r="E3" s="964"/>
      <c r="F3" s="997" t="str">
        <f>IF(基本情報入力シート!M37="","",基本情報入力シート!M37)</f>
        <v>社会福祉法人サンシティあい</v>
      </c>
      <c r="G3" s="998"/>
      <c r="H3" s="998"/>
      <c r="I3" s="998"/>
      <c r="J3" s="998"/>
      <c r="K3" s="998"/>
      <c r="L3" s="998"/>
      <c r="M3" s="999"/>
      <c r="N3" s="129"/>
      <c r="O3" s="130"/>
      <c r="P3" s="130"/>
      <c r="Q3" s="129"/>
      <c r="R3" s="129"/>
      <c r="S3" s="196"/>
      <c r="T3" s="129"/>
      <c r="U3" s="129"/>
      <c r="V3" s="129"/>
      <c r="W3" s="129"/>
      <c r="X3" s="129"/>
      <c r="Y3" s="129"/>
      <c r="Z3" s="129"/>
      <c r="AA3" s="196"/>
      <c r="AB3" s="129"/>
      <c r="AC3" s="129"/>
    </row>
    <row r="4" spans="1:33" ht="21" customHeight="1" thickBot="1">
      <c r="A4" s="400"/>
      <c r="B4" s="399"/>
      <c r="C4" s="399"/>
      <c r="D4" s="400"/>
      <c r="E4" s="400"/>
      <c r="F4" s="400"/>
      <c r="G4" s="400"/>
      <c r="H4" s="400"/>
      <c r="I4" s="400"/>
      <c r="J4" s="400"/>
      <c r="K4" s="400"/>
      <c r="L4" s="400"/>
      <c r="M4" s="130"/>
      <c r="N4" s="130"/>
      <c r="O4" s="130"/>
      <c r="P4" s="130"/>
      <c r="Q4" s="129"/>
      <c r="R4" s="225" t="s">
        <v>2002</v>
      </c>
      <c r="S4" s="129"/>
      <c r="T4" s="430"/>
      <c r="U4" s="430"/>
      <c r="V4" s="430"/>
      <c r="W4" s="430"/>
      <c r="X4" s="430"/>
      <c r="Y4" s="430"/>
      <c r="Z4" s="430"/>
      <c r="AA4" s="430"/>
      <c r="AB4" s="430"/>
      <c r="AC4" s="430"/>
    </row>
    <row r="5" spans="1:33" ht="25.5" customHeight="1">
      <c r="A5" s="129"/>
      <c r="B5" s="988" t="s">
        <v>1991</v>
      </c>
      <c r="C5" s="988"/>
      <c r="D5" s="965"/>
      <c r="E5" s="965"/>
      <c r="F5" s="965"/>
      <c r="G5" s="965"/>
      <c r="H5" s="965"/>
      <c r="I5" s="965"/>
      <c r="J5" s="965"/>
      <c r="K5" s="965"/>
      <c r="L5" s="965"/>
      <c r="M5" s="966"/>
      <c r="N5" s="401">
        <f>IFERROR(SUM(P14:Q113)+SUM(X14:X113),"")</f>
        <v>25217120</v>
      </c>
      <c r="O5" s="402" t="s">
        <v>4</v>
      </c>
      <c r="P5" s="129"/>
      <c r="Q5" s="129"/>
      <c r="R5" s="956" t="s">
        <v>2068</v>
      </c>
      <c r="S5" s="956" t="s">
        <v>1998</v>
      </c>
      <c r="T5" s="956"/>
      <c r="U5" s="956"/>
      <c r="V5" s="956"/>
      <c r="W5" s="956"/>
      <c r="X5" s="957"/>
      <c r="Y5" s="406">
        <f>SUM(T14:U113)</f>
        <v>2</v>
      </c>
      <c r="Z5" s="954" t="str">
        <f>IF(AG6="旧特定加算相当なし","",IF(Y5&gt;=Y6,"○","×"))</f>
        <v>×</v>
      </c>
      <c r="AA5" s="1021" t="s">
        <v>1999</v>
      </c>
      <c r="AB5" s="1022"/>
      <c r="AC5" s="1022"/>
      <c r="AD5" s="1009" t="str">
        <f>IF(OR(AD6="旧処遇加算Ⅰ相当あり",AD7="旧処遇加算Ⅰ相当あり"),"旧処遇加算Ⅰ相当あり","旧処遇加算Ⅰ相当なし")</f>
        <v>旧処遇加算Ⅰ相当あり</v>
      </c>
      <c r="AE5" s="1009"/>
      <c r="AF5" s="403" t="str">
        <f>IF(OR(AF6="旧処遇加算Ⅰ・Ⅱ相当あり",AF7="旧処遇加算Ⅰ・Ⅱ相当あり"),"旧処遇加算Ⅰ・Ⅱ相当あり","旧処遇加算Ⅰ・Ⅱ相当なし")</f>
        <v>旧処遇加算Ⅰ・Ⅱ相当あり</v>
      </c>
      <c r="AG5" s="403" t="str">
        <f>IF(OR(AG6="旧特定加算相当あり",AG7="旧特定加算相当あり"),"旧特定加算相当あり","旧特定加算相当なし")</f>
        <v>旧特定加算相当あり</v>
      </c>
    </row>
    <row r="6" spans="1:33" ht="25.5" customHeight="1" thickBot="1">
      <c r="A6" s="129"/>
      <c r="B6" s="967"/>
      <c r="C6" s="968"/>
      <c r="D6" s="965" t="s">
        <v>2227</v>
      </c>
      <c r="E6" s="965"/>
      <c r="F6" s="965"/>
      <c r="G6" s="965"/>
      <c r="H6" s="965"/>
      <c r="I6" s="965"/>
      <c r="J6" s="965"/>
      <c r="K6" s="965"/>
      <c r="L6" s="965"/>
      <c r="M6" s="966"/>
      <c r="N6" s="404">
        <f>SUM(R$14:R$113,Z$14:Z$113)</f>
        <v>0</v>
      </c>
      <c r="O6" s="402" t="s">
        <v>4</v>
      </c>
      <c r="P6" s="129"/>
      <c r="Q6" s="129"/>
      <c r="R6" s="956"/>
      <c r="S6" s="956" t="s">
        <v>2262</v>
      </c>
      <c r="T6" s="956"/>
      <c r="U6" s="956"/>
      <c r="V6" s="956"/>
      <c r="W6" s="956"/>
      <c r="X6" s="957"/>
      <c r="Y6" s="408">
        <f>SUM(AD:AD)</f>
        <v>3</v>
      </c>
      <c r="Z6" s="955"/>
      <c r="AA6" s="1021"/>
      <c r="AB6" s="1022"/>
      <c r="AC6" s="1022"/>
      <c r="AD6" s="1009" t="str">
        <f>IF((COUNTIF(O:O,"新加算Ⅰ")+COUNTIF(O:O,"新加算Ⅱ")+COUNTIF(O:O,"新加算Ⅲ")+COUNTIF(O:O,"新加算Ⅴ（１）")+COUNTIF(O:O,"新加算Ⅴ（３）")+COUNTIF(O:O,"新加算Ⅴ（８）"))&gt;=1,"旧処遇加算Ⅰ相当あり","旧処遇加算Ⅰ相当なし")</f>
        <v>旧処遇加算Ⅰ相当あり</v>
      </c>
      <c r="AE6" s="1009"/>
      <c r="AF6" s="403"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3"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129"/>
      <c r="B7" s="965" t="s">
        <v>2228</v>
      </c>
      <c r="C7" s="965"/>
      <c r="D7" s="965"/>
      <c r="E7" s="965"/>
      <c r="F7" s="965"/>
      <c r="G7" s="965"/>
      <c r="H7" s="965"/>
      <c r="I7" s="965"/>
      <c r="J7" s="965"/>
      <c r="K7" s="965"/>
      <c r="L7" s="965"/>
      <c r="M7" s="1020"/>
      <c r="N7" s="431">
        <f>SUM(V:V,AC:AC)</f>
        <v>2595837.2211981574</v>
      </c>
      <c r="O7" s="402" t="s">
        <v>4</v>
      </c>
      <c r="P7" s="129"/>
      <c r="Q7" s="129"/>
      <c r="R7" s="1012" t="s">
        <v>2240</v>
      </c>
      <c r="S7" s="956" t="s">
        <v>1998</v>
      </c>
      <c r="T7" s="956"/>
      <c r="U7" s="956"/>
      <c r="V7" s="956"/>
      <c r="W7" s="956"/>
      <c r="X7" s="957"/>
      <c r="Y7" s="432">
        <f>SUM(AB:AB)</f>
        <v>0</v>
      </c>
      <c r="Z7" s="954" t="str">
        <f>IF(AG7="旧特定加算相当なし","",IF(Y7&gt;=Y8,"○","×"))</f>
        <v>○</v>
      </c>
      <c r="AA7" s="1056" t="s">
        <v>1999</v>
      </c>
      <c r="AB7" s="1057"/>
      <c r="AC7" s="1057"/>
      <c r="AD7" s="1009" t="str">
        <f>IF((COUNTIF(W:W,"新加算Ⅰ")+COUNTIF(W:W,"新加算Ⅱ")+COUNTIF(W:W,"新加算Ⅲ"))&gt;=1,"旧処遇加算Ⅰ相当あり","旧処遇加算Ⅰ相当なし")</f>
        <v>旧処遇加算Ⅰ相当なし</v>
      </c>
      <c r="AE7" s="1009"/>
      <c r="AF7" s="403" t="str">
        <f>IF((COUNTIF(W:W,"新加算Ⅰ")+COUNTIF(W:W,"新加算Ⅱ")+COUNTIF(W:W,"新加算Ⅲ")+COUNTIF(W:W,"新加算Ⅳ"))&gt;=1,"旧処遇加算Ⅰ・Ⅱ相当あり","旧処遇加算Ⅰ・Ⅱ相当なし")</f>
        <v>旧処遇加算Ⅰ・Ⅱ相当なし</v>
      </c>
      <c r="AG7" s="403" t="str">
        <f>IF((COUNTIF(O:O,"新加算Ⅰ")+COUNTIF(O:O,"新加算Ⅱ"))&gt;=1,"旧特定加算相当あり","旧特定加算相当なし")</f>
        <v>旧特定加算相当あり</v>
      </c>
    </row>
    <row r="8" spans="1:33" ht="25.5" customHeight="1" thickBot="1">
      <c r="A8" s="129"/>
      <c r="B8" s="1062" t="s">
        <v>2284</v>
      </c>
      <c r="C8" s="1062"/>
      <c r="D8" s="1062"/>
      <c r="E8" s="1062"/>
      <c r="F8" s="1062"/>
      <c r="G8" s="1062"/>
      <c r="H8" s="1062"/>
      <c r="I8" s="1062"/>
      <c r="J8" s="1062"/>
      <c r="K8" s="1062"/>
      <c r="L8" s="1062"/>
      <c r="M8" s="1062"/>
      <c r="N8" s="1062"/>
      <c r="O8" s="1062"/>
      <c r="P8" s="129"/>
      <c r="Q8" s="129"/>
      <c r="R8" s="1013"/>
      <c r="S8" s="956" t="s">
        <v>2039</v>
      </c>
      <c r="T8" s="956"/>
      <c r="U8" s="956"/>
      <c r="V8" s="956"/>
      <c r="W8" s="956"/>
      <c r="X8" s="957"/>
      <c r="Y8" s="408">
        <f>SUM(AE$14:AE$1048576)</f>
        <v>0</v>
      </c>
      <c r="Z8" s="955"/>
      <c r="AA8" s="1056"/>
      <c r="AB8" s="1057"/>
      <c r="AC8" s="1057"/>
    </row>
    <row r="9" spans="1:33" ht="42" customHeight="1" thickBot="1">
      <c r="A9" s="130"/>
      <c r="B9" s="1063"/>
      <c r="C9" s="1063"/>
      <c r="D9" s="1063"/>
      <c r="E9" s="1063"/>
      <c r="F9" s="1063"/>
      <c r="G9" s="1063"/>
      <c r="H9" s="1063"/>
      <c r="I9" s="1063"/>
      <c r="J9" s="1063"/>
      <c r="K9" s="1063"/>
      <c r="L9" s="1063"/>
      <c r="M9" s="1063"/>
      <c r="N9" s="1063"/>
      <c r="O9" s="1063"/>
      <c r="P9" s="410"/>
      <c r="Q9" s="410"/>
      <c r="R9" s="410"/>
      <c r="S9" s="433"/>
      <c r="T9" s="410"/>
      <c r="U9" s="410"/>
      <c r="V9" s="410"/>
      <c r="W9" s="434"/>
      <c r="X9" s="434"/>
      <c r="Y9" s="434"/>
      <c r="Z9" s="434"/>
      <c r="AA9" s="433"/>
      <c r="AB9" s="434"/>
      <c r="AC9" s="434"/>
    </row>
    <row r="10" spans="1:33" ht="24" customHeight="1" thickBot="1">
      <c r="A10" s="1023"/>
      <c r="B10" s="1026" t="s">
        <v>2054</v>
      </c>
      <c r="C10" s="1027"/>
      <c r="D10" s="1027"/>
      <c r="E10" s="1027"/>
      <c r="F10" s="1027"/>
      <c r="G10" s="1027"/>
      <c r="H10" s="1027"/>
      <c r="I10" s="1028"/>
      <c r="J10" s="1035" t="s">
        <v>48</v>
      </c>
      <c r="K10" s="1038" t="s">
        <v>95</v>
      </c>
      <c r="L10" s="1039"/>
      <c r="M10" s="1044" t="s">
        <v>49</v>
      </c>
      <c r="N10" s="1047" t="s">
        <v>6</v>
      </c>
      <c r="O10" s="1014" t="s">
        <v>111</v>
      </c>
      <c r="P10" s="1015"/>
      <c r="Q10" s="1015"/>
      <c r="R10" s="1015"/>
      <c r="S10" s="1015"/>
      <c r="T10" s="1015"/>
      <c r="U10" s="1015"/>
      <c r="V10" s="1015"/>
      <c r="W10" s="1015"/>
      <c r="X10" s="1015"/>
      <c r="Y10" s="1015"/>
      <c r="Z10" s="1015"/>
      <c r="AA10" s="1015"/>
      <c r="AB10" s="1015"/>
      <c r="AC10" s="1016"/>
      <c r="AD10" s="1000" t="s">
        <v>2222</v>
      </c>
      <c r="AE10" s="958"/>
      <c r="AF10" s="958" t="s">
        <v>2223</v>
      </c>
      <c r="AG10" s="958"/>
    </row>
    <row r="11" spans="1:33" ht="21.75" customHeight="1">
      <c r="A11" s="1024"/>
      <c r="B11" s="1029"/>
      <c r="C11" s="1030"/>
      <c r="D11" s="1030"/>
      <c r="E11" s="1030"/>
      <c r="F11" s="1030"/>
      <c r="G11" s="1030"/>
      <c r="H11" s="1030"/>
      <c r="I11" s="1031"/>
      <c r="J11" s="1036"/>
      <c r="K11" s="1040"/>
      <c r="L11" s="1041"/>
      <c r="M11" s="1045"/>
      <c r="N11" s="1048"/>
      <c r="O11" s="1067" t="s">
        <v>1997</v>
      </c>
      <c r="P11" s="1068"/>
      <c r="Q11" s="1068"/>
      <c r="R11" s="1068"/>
      <c r="S11" s="1068"/>
      <c r="T11" s="1068"/>
      <c r="U11" s="1069"/>
      <c r="V11" s="1017" t="s">
        <v>2242</v>
      </c>
      <c r="W11" s="1070" t="s">
        <v>2239</v>
      </c>
      <c r="X11" s="1071"/>
      <c r="Y11" s="1071"/>
      <c r="Z11" s="1071"/>
      <c r="AA11" s="1071"/>
      <c r="AB11" s="1072"/>
      <c r="AC11" s="1017" t="s">
        <v>2280</v>
      </c>
      <c r="AD11" s="1000"/>
      <c r="AE11" s="958"/>
      <c r="AF11" s="958"/>
      <c r="AG11" s="958"/>
    </row>
    <row r="12" spans="1:33" ht="36.75" customHeight="1">
      <c r="A12" s="1024"/>
      <c r="B12" s="1029"/>
      <c r="C12" s="1030"/>
      <c r="D12" s="1030"/>
      <c r="E12" s="1030"/>
      <c r="F12" s="1030"/>
      <c r="G12" s="1030"/>
      <c r="H12" s="1030"/>
      <c r="I12" s="1031"/>
      <c r="J12" s="1036"/>
      <c r="K12" s="1042"/>
      <c r="L12" s="1043"/>
      <c r="M12" s="1045"/>
      <c r="N12" s="1048"/>
      <c r="O12" s="1064" t="s">
        <v>2062</v>
      </c>
      <c r="P12" s="1073" t="s">
        <v>180</v>
      </c>
      <c r="Q12" s="1074"/>
      <c r="R12" s="1050" t="s">
        <v>2066</v>
      </c>
      <c r="S12" s="1050" t="s">
        <v>2065</v>
      </c>
      <c r="T12" s="1075" t="s">
        <v>2224</v>
      </c>
      <c r="U12" s="1076"/>
      <c r="V12" s="1018"/>
      <c r="W12" s="1064" t="s">
        <v>2243</v>
      </c>
      <c r="X12" s="1066" t="s">
        <v>180</v>
      </c>
      <c r="Y12" s="1058" t="s">
        <v>2066</v>
      </c>
      <c r="Z12" s="1059"/>
      <c r="AA12" s="1050" t="s">
        <v>2065</v>
      </c>
      <c r="AB12" s="435" t="s">
        <v>2224</v>
      </c>
      <c r="AC12" s="1018"/>
      <c r="AD12" s="1000"/>
      <c r="AE12" s="958"/>
      <c r="AF12" s="958"/>
      <c r="AG12" s="958"/>
    </row>
    <row r="13" spans="1:33" ht="72" customHeight="1" thickBot="1">
      <c r="A13" s="1025"/>
      <c r="B13" s="1032"/>
      <c r="C13" s="1033"/>
      <c r="D13" s="1033"/>
      <c r="E13" s="1033"/>
      <c r="F13" s="1033"/>
      <c r="G13" s="1033"/>
      <c r="H13" s="1033"/>
      <c r="I13" s="1034"/>
      <c r="J13" s="1037"/>
      <c r="K13" s="436" t="s">
        <v>51</v>
      </c>
      <c r="L13" s="436" t="s">
        <v>52</v>
      </c>
      <c r="M13" s="1046"/>
      <c r="N13" s="1049"/>
      <c r="O13" s="1065"/>
      <c r="P13" s="1032"/>
      <c r="Q13" s="1034"/>
      <c r="R13" s="1051"/>
      <c r="S13" s="1051"/>
      <c r="T13" s="1054" t="s">
        <v>2281</v>
      </c>
      <c r="U13" s="1055"/>
      <c r="V13" s="1019"/>
      <c r="W13" s="1065"/>
      <c r="X13" s="1037"/>
      <c r="Y13" s="1060"/>
      <c r="Z13" s="1061"/>
      <c r="AA13" s="1051"/>
      <c r="AB13" s="478" t="s">
        <v>2282</v>
      </c>
      <c r="AC13" s="1019"/>
      <c r="AD13" s="414" t="s">
        <v>2069</v>
      </c>
      <c r="AE13" s="437" t="s">
        <v>2071</v>
      </c>
      <c r="AF13" s="437" t="s">
        <v>2069</v>
      </c>
      <c r="AG13" s="437" t="s">
        <v>2071</v>
      </c>
    </row>
    <row r="14" spans="1:33" s="423" customFormat="1" ht="24.95" customHeight="1">
      <c r="A14" s="438" t="s">
        <v>2241</v>
      </c>
      <c r="B14" s="920" t="str">
        <f>IF(基本情報入力シート!C53="","",基本情報入力シート!C53)</f>
        <v>3671500472</v>
      </c>
      <c r="C14" s="921"/>
      <c r="D14" s="921"/>
      <c r="E14" s="921"/>
      <c r="F14" s="921"/>
      <c r="G14" s="921"/>
      <c r="H14" s="921"/>
      <c r="I14" s="922"/>
      <c r="J14" s="416" t="str">
        <f>IF(基本情報入力シート!M53="","",基本情報入力シート!M53)</f>
        <v>藍住町</v>
      </c>
      <c r="K14" s="417" t="str">
        <f>IF(基本情報入力シート!R53="","",基本情報入力シート!R53)</f>
        <v>徳島県</v>
      </c>
      <c r="L14" s="417" t="str">
        <f>IF(基本情報入力シート!W53="","",基本情報入力シート!W53)</f>
        <v>藍住町</v>
      </c>
      <c r="M14" s="418" t="str">
        <f>IF(基本情報入力シート!X53="","",基本情報入力シート!X53)</f>
        <v>ヘルパーステーションローズ</v>
      </c>
      <c r="N14" s="419" t="str">
        <f>IF(基本情報入力シート!Y53="","",基本情報入力シート!Y53)</f>
        <v>訪問型サービス（総合事業）</v>
      </c>
      <c r="O14" s="462" t="s">
        <v>131</v>
      </c>
      <c r="P14" s="1007">
        <v>209840</v>
      </c>
      <c r="Q14" s="1008"/>
      <c r="R14" s="463" t="str">
        <f>IFERROR(IF(OR('別紙様式3-2（４・５月）'!R16="",'別紙様式3-2（４・５月）'!Z16="ベア加算"),"",P14*VLOOKUP(N14,【参考】数式用!$AD$2:$AH$27,MATCH(O14,【参考】数式用!$K$4:$N$4,0)+1,0)),"")</f>
        <v/>
      </c>
      <c r="S14" s="464"/>
      <c r="T14" s="1007"/>
      <c r="U14" s="1008"/>
      <c r="V14" s="473">
        <f>IFERROR(IF(AND('別紙様式3-2（４・５月）'!O16="", O14&lt;&gt;""),P14, P14*VLOOKUP(AF14,【参考】数式用4!$DC$3:$DZ$106,MATCH(N14,【参考】数式用4!$DC$2:$DZ$2,0))),"")</f>
        <v>17986.285714285706</v>
      </c>
      <c r="W14" s="479" t="s">
        <v>2309</v>
      </c>
      <c r="X14" s="467"/>
      <c r="Y14" s="1052" t="str">
        <f>IFERROR(
     IF(OR('別紙様式3-2（４・５月）'!R16="",'別紙様式3-2（４・５月）'!Z16="ベア加算"),"",
                                            X14*VLOOKUP(N14,【参考】数式用!$AD$2:$AH$27,MATCH(W14,【参考】数式用!$K$4:$N$4,0)+1,0)
      ),"")</f>
        <v/>
      </c>
      <c r="Z14" s="1052"/>
      <c r="AA14" s="464"/>
      <c r="AB14" s="467"/>
      <c r="AC14" s="480" t="str">
        <f>IFERROR(IF(AND('別紙様式3-2（４・５月）'!O16="", W14&lt;&gt;"", W14&lt;&gt;"―"),X14, X14*VLOOKUP(AG14,【参考】数式用4!$DC$3:$DZ$106,MATCH(N14,【参考】数式用4!$DC$2:$DZ$2,0))),"")</f>
        <v/>
      </c>
      <c r="AD14" s="474"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22"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9" t="str">
        <f>IF(O14="","",'別紙様式3-2（４・５月）'!O16&amp;'別紙様式3-2（４・５月）'!P16&amp;'別紙様式3-2（４・５月）'!Q16&amp;"から"&amp;O14)</f>
        <v>処遇加算Ⅰ特定加算Ⅰベア加算から新加算Ⅰ</v>
      </c>
      <c r="AG14" s="439" t="str">
        <f>IF(OR(W14="",W14="―"),"",'別紙様式3-2（４・５月）'!O16&amp;'別紙様式3-2（４・５月）'!P16&amp;'別紙様式3-2（４・５月）'!Q16&amp;"から"&amp;W14)</f>
        <v/>
      </c>
    </row>
    <row r="15" spans="1:33" ht="24.95" customHeight="1">
      <c r="A15" s="440">
        <v>2</v>
      </c>
      <c r="B15" s="913" t="str">
        <f>IF(基本情報入力シート!C54="","",基本情報入力シート!C54)</f>
        <v>3671500472</v>
      </c>
      <c r="C15" s="914"/>
      <c r="D15" s="914"/>
      <c r="E15" s="914"/>
      <c r="F15" s="914"/>
      <c r="G15" s="914"/>
      <c r="H15" s="914"/>
      <c r="I15" s="915"/>
      <c r="J15" s="425" t="str">
        <f>IF(基本情報入力シート!M54="","",基本情報入力シート!M54)</f>
        <v>徳島県</v>
      </c>
      <c r="K15" s="426" t="str">
        <f>IF(基本情報入力シート!R54="","",基本情報入力シート!R54)</f>
        <v>徳島県</v>
      </c>
      <c r="L15" s="426" t="str">
        <f>IF(基本情報入力シート!W54="","",基本情報入力シート!W54)</f>
        <v>藍住町</v>
      </c>
      <c r="M15" s="427" t="str">
        <f>IF(基本情報入力シート!X54="","",基本情報入力シート!X54)</f>
        <v>ヘルパーステーションローズ</v>
      </c>
      <c r="N15" s="428" t="str">
        <f>IF(基本情報入力シート!Y54="","",基本情報入力シート!Y54)</f>
        <v>訪問介護</v>
      </c>
      <c r="O15" s="99" t="s">
        <v>131</v>
      </c>
      <c r="P15" s="1001">
        <v>2195410</v>
      </c>
      <c r="Q15" s="1002"/>
      <c r="R15" s="465" t="str">
        <f>IFERROR(IF(OR('別紙様式3-2（４・５月）'!R17="",'別紙様式3-2（４・５月）'!Z17="ベア加算"),"",P15*VLOOKUP(N15,【参考】数式用!$AD$2:$AH$27,MATCH(O15,【参考】数式用!$K$4:$N$4,0)+1,0)),"")</f>
        <v/>
      </c>
      <c r="S15" s="121"/>
      <c r="T15" s="1007">
        <v>0</v>
      </c>
      <c r="U15" s="1008"/>
      <c r="V15" s="468">
        <f>IFERROR(IF(AND('別紙様式3-2（４・５月）'!O17="", O15&lt;&gt;""),P15, P15*VLOOKUP(AF15,【参考】数式用4!$DC$3:$DZ$106,MATCH(N15,【参考】数式用4!$DC$2:$DZ$2,0))),"")</f>
        <v>188177.99999999991</v>
      </c>
      <c r="W15" s="100" t="s">
        <v>2309</v>
      </c>
      <c r="X15" s="466"/>
      <c r="Y15" s="1053" t="str">
        <f>IFERROR(
     IF(OR('別紙様式3-2（４・５月）'!R17="",'別紙様式3-2（４・５月）'!Z17="ベア加算"),"",
                                            X15*VLOOKUP(N15,【参考】数式用!$AD$2:$AH$27,MATCH(W15,【参考】数式用!$K$4:$N$4,0)+1,0)
      ),"")</f>
        <v/>
      </c>
      <c r="Z15" s="1053"/>
      <c r="AA15" s="121"/>
      <c r="AB15" s="467"/>
      <c r="AC15" s="450" t="str">
        <f>IFERROR(IF(AND('別紙様式3-2（４・５月）'!O17="", W15&lt;&gt;"", W15&lt;&gt;"―"),X15, X15*VLOOKUP(AG15,【参考】数式用4!$DC$3:$DZ$106,MATCH(N15,【参考】数式用4!$DC$2:$DZ$2,0))),"")</f>
        <v/>
      </c>
      <c r="AD15" s="474">
        <f t="shared" si="0"/>
        <v>1</v>
      </c>
      <c r="AE15" s="422" t="str">
        <f t="shared" si="1"/>
        <v/>
      </c>
      <c r="AF15" s="439" t="str">
        <f>IF(O15="","",'別紙様式3-2（４・５月）'!O17&amp;'別紙様式3-2（４・５月）'!P17&amp;'別紙様式3-2（４・５月）'!Q17&amp;"から"&amp;O15)</f>
        <v>処遇加算Ⅰ特定加算Ⅰベア加算から新加算Ⅰ</v>
      </c>
      <c r="AG15" s="439" t="str">
        <f>IF(OR(W15="",W15="―"),"",'別紙様式3-2（４・５月）'!O17&amp;'別紙様式3-2（４・５月）'!P17&amp;'別紙様式3-2（４・５月）'!Q17&amp;"から"&amp;W15)</f>
        <v/>
      </c>
    </row>
    <row r="16" spans="1:33" ht="24.95" customHeight="1">
      <c r="A16" s="440">
        <v>3</v>
      </c>
      <c r="B16" s="913" t="str">
        <f>IF(基本情報入力シート!C55="","",基本情報入力シート!C55)</f>
        <v>3671500845</v>
      </c>
      <c r="C16" s="914"/>
      <c r="D16" s="914"/>
      <c r="E16" s="914"/>
      <c r="F16" s="914"/>
      <c r="G16" s="914"/>
      <c r="H16" s="914"/>
      <c r="I16" s="915"/>
      <c r="J16" s="425" t="str">
        <f>IF(基本情報入力シート!M55="","",基本情報入力シート!M55)</f>
        <v>藍住町</v>
      </c>
      <c r="K16" s="426" t="str">
        <f>IF(基本情報入力シート!R55="","",基本情報入力シート!R55)</f>
        <v>徳島県</v>
      </c>
      <c r="L16" s="426" t="str">
        <f>IF(基本情報入力シート!W55="","",基本情報入力シート!W55)</f>
        <v>藍住町</v>
      </c>
      <c r="M16" s="427" t="str">
        <f>IF(基本情報入力シート!X55="","",基本情報入力シート!X55)</f>
        <v>グループホーム矢上</v>
      </c>
      <c r="N16" s="428" t="str">
        <f>IF(基本情報入力シート!Y55="","",基本情報入力シート!Y55)</f>
        <v>（介護予防）認知症対応型共同生活介護</v>
      </c>
      <c r="O16" s="99" t="s">
        <v>131</v>
      </c>
      <c r="P16" s="1001">
        <v>8407660</v>
      </c>
      <c r="Q16" s="1002"/>
      <c r="R16" s="465" t="str">
        <f>IFERROR(IF(OR('別紙様式3-2（４・５月）'!R18="",'別紙様式3-2（４・５月）'!Z18="ベア加算"),"",P16*VLOOKUP(N16,【参考】数式用!$AD$2:$AH$27,MATCH(O16,【参考】数式用!$K$4:$N$4,0)+1,0)),"")</f>
        <v/>
      </c>
      <c r="S16" s="121"/>
      <c r="T16" s="1007">
        <v>1</v>
      </c>
      <c r="U16" s="1008"/>
      <c r="V16" s="468">
        <f>IFERROR(IF(AND('別紙様式3-2（４・５月）'!O18="", O16&lt;&gt;""),P16, P16*VLOOKUP(AF16,【参考】数式用4!$DC$3:$DZ$106,MATCH(N16,【参考】数式用4!$DC$2:$DZ$2,0))),"")</f>
        <v>949251.93548387056</v>
      </c>
      <c r="W16" s="100" t="s">
        <v>2309</v>
      </c>
      <c r="X16" s="466"/>
      <c r="Y16" s="1053" t="str">
        <f>IFERROR(
     IF(OR('別紙様式3-2（４・５月）'!R18="",'別紙様式3-2（４・５月）'!Z18="ベア加算"),"",
                                            X16*VLOOKUP(N16,【参考】数式用!$AD$2:$AH$27,MATCH(W16,【参考】数式用!$K$4:$N$4,0)+1,0)
      ),"")</f>
        <v/>
      </c>
      <c r="Z16" s="1053"/>
      <c r="AA16" s="121"/>
      <c r="AB16" s="467"/>
      <c r="AC16" s="450" t="str">
        <f>IFERROR(IF(AND('別紙様式3-2（４・５月）'!O18="", W16&lt;&gt;"", W16&lt;&gt;"―"),X16, X16*VLOOKUP(AG16,【参考】数式用4!$DC$3:$DZ$106,MATCH(N16,【参考】数式用4!$DC$2:$DZ$2,0))),"")</f>
        <v/>
      </c>
      <c r="AD16" s="474">
        <f t="shared" si="0"/>
        <v>1</v>
      </c>
      <c r="AE16" s="422" t="str">
        <f t="shared" si="1"/>
        <v/>
      </c>
      <c r="AF16" s="439" t="str">
        <f>IF(O16="","",'別紙様式3-2（４・５月）'!O18&amp;'別紙様式3-2（４・５月）'!P18&amp;'別紙様式3-2（４・５月）'!Q18&amp;"から"&amp;O16)</f>
        <v>処遇加算Ⅰ特定加算Ⅰベア加算から新加算Ⅰ</v>
      </c>
      <c r="AG16" s="439" t="str">
        <f>IF(OR(W16="",W16="―"),"",'別紙様式3-2（４・５月）'!O18&amp;'別紙様式3-2（４・５月）'!P18&amp;'別紙様式3-2（４・５月）'!Q18&amp;"から"&amp;W16)</f>
        <v/>
      </c>
    </row>
    <row r="17" spans="1:41" ht="24.95" customHeight="1">
      <c r="A17" s="440">
        <v>4</v>
      </c>
      <c r="B17" s="913" t="str">
        <f>IF(基本情報入力シート!C56="","",基本情報入力シート!C56)</f>
        <v>3691500106</v>
      </c>
      <c r="C17" s="914"/>
      <c r="D17" s="914"/>
      <c r="E17" s="914"/>
      <c r="F17" s="914"/>
      <c r="G17" s="914"/>
      <c r="H17" s="914"/>
      <c r="I17" s="915"/>
      <c r="J17" s="425" t="str">
        <f>IF(基本情報入力シート!M56="","",基本情報入力シート!M56)</f>
        <v>藍住町</v>
      </c>
      <c r="K17" s="426" t="str">
        <f>IF(基本情報入力シート!R56="","",基本情報入力シート!R56)</f>
        <v>徳島県</v>
      </c>
      <c r="L17" s="426" t="str">
        <f>IF(基本情報入力シート!W56="","",基本情報入力シート!W56)</f>
        <v>藍住町</v>
      </c>
      <c r="M17" s="427" t="str">
        <f>IF(基本情報入力シート!X56="","",基本情報入力シート!X56)</f>
        <v>地域密着型特別養護老人ホーム花どけい</v>
      </c>
      <c r="N17" s="428" t="str">
        <f>IF(基本情報入力シート!Y56="","",基本情報入力シート!Y56)</f>
        <v>地域密着型介護老人福祉施設</v>
      </c>
      <c r="O17" s="99" t="s">
        <v>131</v>
      </c>
      <c r="P17" s="1001">
        <v>12366760</v>
      </c>
      <c r="Q17" s="1002"/>
      <c r="R17" s="465" t="str">
        <f>IFERROR(IF(OR('別紙様式3-2（４・５月）'!R19="",'別紙様式3-2（４・５月）'!Z19="ベア加算"),"",P17*VLOOKUP(N17,【参考】数式用!$AD$2:$AH$27,MATCH(O17,【参考】数式用!$K$4:$N$4,0)+1,0)),"")</f>
        <v/>
      </c>
      <c r="S17" s="121"/>
      <c r="T17" s="1007">
        <v>1</v>
      </c>
      <c r="U17" s="1008"/>
      <c r="V17" s="468">
        <f>IFERROR(IF(AND('別紙様式3-2（４・５月）'!O19="", O17&lt;&gt;""),P17, P17*VLOOKUP(AF17,【参考】数式用4!$DC$3:$DZ$106,MATCH(N17,【参考】数式用4!$DC$2:$DZ$2,0))),"")</f>
        <v>1236676.0000000009</v>
      </c>
      <c r="W17" s="100" t="s">
        <v>2309</v>
      </c>
      <c r="X17" s="466"/>
      <c r="Y17" s="1053" t="str">
        <f>IFERROR(
     IF(OR('別紙様式3-2（４・５月）'!R19="",'別紙様式3-2（４・５月）'!Z19="ベア加算"),"",
                                            X17*VLOOKUP(N17,【参考】数式用!$AD$2:$AH$27,MATCH(W17,【参考】数式用!$K$4:$N$4,0)+1,0)
      ),"")</f>
        <v/>
      </c>
      <c r="Z17" s="1053"/>
      <c r="AA17" s="121"/>
      <c r="AB17" s="467"/>
      <c r="AC17" s="450" t="str">
        <f>IFERROR(IF(AND('別紙様式3-2（４・５月）'!O19="", W17&lt;&gt;"", W17&lt;&gt;"―"),X17, X17*VLOOKUP(AG17,【参考】数式用4!$DC$3:$DZ$106,MATCH(N17,【参考】数式用4!$DC$2:$DZ$2,0))),"")</f>
        <v/>
      </c>
      <c r="AD17" s="474">
        <f t="shared" si="0"/>
        <v>1</v>
      </c>
      <c r="AE17" s="422" t="str">
        <f t="shared" si="1"/>
        <v/>
      </c>
      <c r="AF17" s="439" t="str">
        <f>IF(O17="","",'別紙様式3-2（４・５月）'!O19&amp;'別紙様式3-2（４・５月）'!P19&amp;'別紙様式3-2（４・５月）'!Q19&amp;"から"&amp;O17)</f>
        <v>処遇加算Ⅰ特定加算Ⅰベア加算から新加算Ⅰ</v>
      </c>
      <c r="AG17" s="439" t="str">
        <f>IF(OR(W17="",W17="―"),"",'別紙様式3-2（４・５月）'!O19&amp;'別紙様式3-2（４・５月）'!P19&amp;'別紙様式3-2（４・５月）'!Q19&amp;"から"&amp;W17)</f>
        <v/>
      </c>
    </row>
    <row r="18" spans="1:41" ht="24.95" customHeight="1">
      <c r="A18" s="440">
        <v>5</v>
      </c>
      <c r="B18" s="913" t="str">
        <f>IF(基本情報入力シート!C57="","",基本情報入力シート!C57)</f>
        <v>3671501959</v>
      </c>
      <c r="C18" s="914"/>
      <c r="D18" s="914"/>
      <c r="E18" s="914"/>
      <c r="F18" s="914"/>
      <c r="G18" s="914"/>
      <c r="H18" s="914"/>
      <c r="I18" s="915"/>
      <c r="J18" s="425" t="str">
        <f>IF(基本情報入力シート!M57="","",基本情報入力シート!M57)</f>
        <v>徳島県</v>
      </c>
      <c r="K18" s="426" t="str">
        <f>IF(基本情報入力シート!R57="","",基本情報入力シート!R57)</f>
        <v>徳島県</v>
      </c>
      <c r="L18" s="426" t="str">
        <f>IF(基本情報入力シート!W57="","",基本情報入力シート!W57)</f>
        <v>藍住町</v>
      </c>
      <c r="M18" s="427" t="str">
        <f>IF(基本情報入力シート!X57="","",基本情報入力シート!X57)</f>
        <v>ショートステイ花どけい</v>
      </c>
      <c r="N18" s="428" t="str">
        <f>IF(基本情報入力シート!Y57="","",基本情報入力シート!Y57)</f>
        <v>（介護予防）短期入所生活介護</v>
      </c>
      <c r="O18" s="99" t="s">
        <v>131</v>
      </c>
      <c r="P18" s="1001">
        <v>2037450</v>
      </c>
      <c r="Q18" s="1002"/>
      <c r="R18" s="465" t="str">
        <f>IFERROR(IF(OR('別紙様式3-2（４・５月）'!R20="",'別紙様式3-2（４・５月）'!Z20="ベア加算"),"",P18*VLOOKUP(N18,【参考】数式用!$AD$2:$AH$27,MATCH(O18,【参考】数式用!$K$4:$N$4,0)+1,0)),"")</f>
        <v/>
      </c>
      <c r="S18" s="121"/>
      <c r="T18" s="1007"/>
      <c r="U18" s="1008"/>
      <c r="V18" s="468">
        <f>IFERROR(IF(AND('別紙様式3-2（４・５月）'!O20="", O18&lt;&gt;""),P18, P18*VLOOKUP(AF18,【参考】数式用4!$DC$3:$DZ$106,MATCH(N18,【参考】数式用4!$DC$2:$DZ$2,0))),"")</f>
        <v>203745.00000000015</v>
      </c>
      <c r="W18" s="100" t="s">
        <v>2309</v>
      </c>
      <c r="X18" s="466"/>
      <c r="Y18" s="1053" t="str">
        <f>IFERROR(
     IF(OR('別紙様式3-2（４・５月）'!R20="",'別紙様式3-2（４・５月）'!Z20="ベア加算"),"",
                                            X18*VLOOKUP(N18,【参考】数式用!$AD$2:$AH$27,MATCH(W18,【参考】数式用!$K$4:$N$4,0)+1,0)
      ),"")</f>
        <v/>
      </c>
      <c r="Z18" s="1053"/>
      <c r="AA18" s="121"/>
      <c r="AB18" s="467"/>
      <c r="AC18" s="450" t="str">
        <f>IFERROR(IF(AND('別紙様式3-2（４・５月）'!O20="", W18&lt;&gt;"", W18&lt;&gt;"―"),X18, X18*VLOOKUP(AG18,【参考】数式用4!$DC$3:$DZ$106,MATCH(N18,【参考】数式用4!$DC$2:$DZ$2,0))),"")</f>
        <v/>
      </c>
      <c r="AD18" s="474" t="str">
        <f t="shared" si="0"/>
        <v/>
      </c>
      <c r="AE18" s="422" t="str">
        <f t="shared" si="1"/>
        <v/>
      </c>
      <c r="AF18" s="439" t="str">
        <f>IF(O18="","",'別紙様式3-2（４・５月）'!O20&amp;'別紙様式3-2（４・５月）'!P20&amp;'別紙様式3-2（４・５月）'!Q20&amp;"から"&amp;O18)</f>
        <v>処遇加算Ⅰ特定加算Ⅰベア加算から新加算Ⅰ</v>
      </c>
      <c r="AG18" s="439" t="str">
        <f>IF(OR(W18="",W18="―"),"",'別紙様式3-2（４・５月）'!O20&amp;'別紙様式3-2（４・５月）'!P20&amp;'別紙様式3-2（４・５月）'!Q20&amp;"から"&amp;W18)</f>
        <v/>
      </c>
    </row>
    <row r="19" spans="1:41" ht="24.95" customHeight="1">
      <c r="A19" s="440">
        <v>6</v>
      </c>
      <c r="B19" s="913" t="str">
        <f>IF(基本情報入力シート!C58="","",基本情報入力シート!C58)</f>
        <v/>
      </c>
      <c r="C19" s="914"/>
      <c r="D19" s="914"/>
      <c r="E19" s="914"/>
      <c r="F19" s="914"/>
      <c r="G19" s="914"/>
      <c r="H19" s="914"/>
      <c r="I19" s="915"/>
      <c r="J19" s="425" t="str">
        <f>IF(基本情報入力シート!M58="","",基本情報入力シート!M58)</f>
        <v/>
      </c>
      <c r="K19" s="426" t="str">
        <f>IF(基本情報入力シート!R58="","",基本情報入力シート!R58)</f>
        <v/>
      </c>
      <c r="L19" s="426" t="str">
        <f>IF(基本情報入力シート!W58="","",基本情報入力シート!W58)</f>
        <v/>
      </c>
      <c r="M19" s="427" t="str">
        <f>IF(基本情報入力シート!X58="","",基本情報入力シート!X58)</f>
        <v/>
      </c>
      <c r="N19" s="428" t="str">
        <f>IF(基本情報入力シート!Y58="","",基本情報入力シート!Y58)</f>
        <v/>
      </c>
      <c r="O19" s="99"/>
      <c r="P19" s="1001"/>
      <c r="Q19" s="1002"/>
      <c r="R19" s="465" t="str">
        <f>IFERROR(IF(OR('別紙様式3-2（４・５月）'!R21="",'別紙様式3-2（４・５月）'!Z21="ベア加算"),"",P19*VLOOKUP(N19,【参考】数式用!$AD$2:$AH$27,MATCH(O19,【参考】数式用!$K$4:$N$4,0)+1,0)),"")</f>
        <v/>
      </c>
      <c r="S19" s="121"/>
      <c r="T19" s="1007"/>
      <c r="U19" s="1008"/>
      <c r="V19" s="468" t="str">
        <f>IFERROR(IF(AND('別紙様式3-2（４・５月）'!O21="", O19&lt;&gt;""),P19, P19*VLOOKUP(AF19,【参考】数式用4!$DC$3:$DZ$106,MATCH(N19,【参考】数式用4!$DC$2:$DZ$2,0))),"")</f>
        <v/>
      </c>
      <c r="W19" s="100"/>
      <c r="X19" s="466"/>
      <c r="Y19" s="1053" t="str">
        <f>IFERROR(
     IF(OR('別紙様式3-2（４・５月）'!R21="",'別紙様式3-2（４・５月）'!Z21="ベア加算"),"",
                                            X19*VLOOKUP(N19,【参考】数式用!$AD$2:$AH$27,MATCH(W19,【参考】数式用!$K$4:$N$4,0)+1,0)
      ),"")</f>
        <v/>
      </c>
      <c r="Z19" s="1053"/>
      <c r="AA19" s="121"/>
      <c r="AB19" s="467"/>
      <c r="AC19" s="450" t="str">
        <f>IFERROR(IF(AND('別紙様式3-2（４・５月）'!O21="", W19&lt;&gt;"", W19&lt;&gt;"―"),X19, X19*VLOOKUP(AG19,【参考】数式用4!$DC$3:$DZ$106,MATCH(N19,【参考】数式用4!$DC$2:$DZ$2,0))),"")</f>
        <v/>
      </c>
      <c r="AD19" s="474" t="str">
        <f t="shared" si="0"/>
        <v/>
      </c>
      <c r="AE19" s="422" t="str">
        <f t="shared" si="1"/>
        <v/>
      </c>
      <c r="AF19" s="439" t="str">
        <f>IF(O19="","",'別紙様式3-2（４・５月）'!O21&amp;'別紙様式3-2（４・５月）'!P21&amp;'別紙様式3-2（４・５月）'!Q21&amp;"から"&amp;O19)</f>
        <v/>
      </c>
      <c r="AG19" s="439" t="str">
        <f>IF(OR(W19="",W19="―"),"",'別紙様式3-2（４・５月）'!O21&amp;'別紙様式3-2（４・５月）'!P21&amp;'別紙様式3-2（４・５月）'!Q21&amp;"から"&amp;W19)</f>
        <v/>
      </c>
    </row>
    <row r="20" spans="1:41" ht="24.95" customHeight="1">
      <c r="A20" s="440">
        <v>7</v>
      </c>
      <c r="B20" s="913" t="str">
        <f>IF(基本情報入力シート!C59="","",基本情報入力シート!C59)</f>
        <v/>
      </c>
      <c r="C20" s="914"/>
      <c r="D20" s="914"/>
      <c r="E20" s="914"/>
      <c r="F20" s="914"/>
      <c r="G20" s="914"/>
      <c r="H20" s="914"/>
      <c r="I20" s="915"/>
      <c r="J20" s="425" t="str">
        <f>IF(基本情報入力シート!M59="","",基本情報入力シート!M59)</f>
        <v/>
      </c>
      <c r="K20" s="426" t="str">
        <f>IF(基本情報入力シート!R59="","",基本情報入力シート!R59)</f>
        <v/>
      </c>
      <c r="L20" s="426" t="str">
        <f>IF(基本情報入力シート!W59="","",基本情報入力シート!W59)</f>
        <v/>
      </c>
      <c r="M20" s="427" t="str">
        <f>IF(基本情報入力シート!X59="","",基本情報入力シート!X59)</f>
        <v/>
      </c>
      <c r="N20" s="428" t="str">
        <f>IF(基本情報入力シート!Y59="","",基本情報入力シート!Y59)</f>
        <v/>
      </c>
      <c r="O20" s="99"/>
      <c r="P20" s="1001"/>
      <c r="Q20" s="1002"/>
      <c r="R20" s="465" t="str">
        <f>IFERROR(IF(OR('別紙様式3-2（４・５月）'!R22="",'別紙様式3-2（４・５月）'!Z22="ベア加算"),"",P20*VLOOKUP(N20,【参考】数式用!$AD$2:$AH$27,MATCH(O20,【参考】数式用!$K$4:$N$4,0)+1,0)),"")</f>
        <v/>
      </c>
      <c r="S20" s="121"/>
      <c r="T20" s="1007"/>
      <c r="U20" s="1008"/>
      <c r="V20" s="468" t="str">
        <f>IFERROR(IF(AND('別紙様式3-2（４・５月）'!O22="", O20&lt;&gt;""),P20, P20*VLOOKUP(AF20,【参考】数式用4!$DC$3:$DZ$106,MATCH(N20,【参考】数式用4!$DC$2:$DZ$2,0))),"")</f>
        <v/>
      </c>
      <c r="W20" s="100"/>
      <c r="X20" s="466"/>
      <c r="Y20" s="1053" t="str">
        <f>IFERROR(
     IF(OR('別紙様式3-2（４・５月）'!R22="",'別紙様式3-2（４・５月）'!Z22="ベア加算"),"",
                                            X20*VLOOKUP(N20,【参考】数式用!$AD$2:$AH$27,MATCH(W20,【参考】数式用!$K$4:$N$4,0)+1,0)
      ),"")</f>
        <v/>
      </c>
      <c r="Z20" s="1053"/>
      <c r="AA20" s="121"/>
      <c r="AB20" s="467"/>
      <c r="AC20" s="450" t="str">
        <f>IFERROR(IF(AND('別紙様式3-2（４・５月）'!O22="", W20&lt;&gt;"", W20&lt;&gt;"―"),X20, X20*VLOOKUP(AG20,【参考】数式用4!$DC$3:$DZ$106,MATCH(N20,【参考】数式用4!$DC$2:$DZ$2,0))),"")</f>
        <v/>
      </c>
      <c r="AD20" s="474" t="str">
        <f t="shared" si="0"/>
        <v/>
      </c>
      <c r="AE20" s="422" t="str">
        <f t="shared" si="1"/>
        <v/>
      </c>
      <c r="AF20" s="439" t="str">
        <f>IF(O20="","",'別紙様式3-2（４・５月）'!O22&amp;'別紙様式3-2（４・５月）'!P22&amp;'別紙様式3-2（４・５月）'!Q22&amp;"から"&amp;O20)</f>
        <v/>
      </c>
      <c r="AG20" s="439" t="str">
        <f>IF(OR(W20="",W20="―"),"",'別紙様式3-2（４・５月）'!O22&amp;'別紙様式3-2（４・５月）'!P22&amp;'別紙様式3-2（４・５月）'!Q22&amp;"から"&amp;W20)</f>
        <v/>
      </c>
    </row>
    <row r="21" spans="1:41" ht="24.95" customHeight="1">
      <c r="A21" s="440">
        <v>8</v>
      </c>
      <c r="B21" s="913" t="str">
        <f>IF(基本情報入力シート!C60="","",基本情報入力シート!C60)</f>
        <v/>
      </c>
      <c r="C21" s="914"/>
      <c r="D21" s="914"/>
      <c r="E21" s="914"/>
      <c r="F21" s="914"/>
      <c r="G21" s="914"/>
      <c r="H21" s="914"/>
      <c r="I21" s="915"/>
      <c r="J21" s="425" t="str">
        <f>IF(基本情報入力シート!M60="","",基本情報入力シート!M60)</f>
        <v/>
      </c>
      <c r="K21" s="426" t="str">
        <f>IF(基本情報入力シート!R60="","",基本情報入力シート!R60)</f>
        <v/>
      </c>
      <c r="L21" s="426" t="str">
        <f>IF(基本情報入力シート!W60="","",基本情報入力シート!W60)</f>
        <v/>
      </c>
      <c r="M21" s="427" t="str">
        <f>IF(基本情報入力シート!X60="","",基本情報入力シート!X60)</f>
        <v/>
      </c>
      <c r="N21" s="428" t="str">
        <f>IF(基本情報入力シート!Y60="","",基本情報入力シート!Y60)</f>
        <v/>
      </c>
      <c r="O21" s="99"/>
      <c r="P21" s="1001"/>
      <c r="Q21" s="1002"/>
      <c r="R21" s="465" t="str">
        <f>IFERROR(IF(OR('別紙様式3-2（４・５月）'!R23="",'別紙様式3-2（４・５月）'!Z23="ベア加算"),"",P21*VLOOKUP(N21,【参考】数式用!$AD$2:$AH$27,MATCH(O21,【参考】数式用!$K$4:$N$4,0)+1,0)),"")</f>
        <v/>
      </c>
      <c r="S21" s="121"/>
      <c r="T21" s="1007"/>
      <c r="U21" s="1008"/>
      <c r="V21" s="468" t="str">
        <f>IFERROR(IF(AND('別紙様式3-2（４・５月）'!O23="", O21&lt;&gt;""),P21, P21*VLOOKUP(AF21,【参考】数式用4!$DC$3:$DZ$106,MATCH(N21,【参考】数式用4!$DC$2:$DZ$2,0))),"")</f>
        <v/>
      </c>
      <c r="W21" s="100"/>
      <c r="X21" s="466"/>
      <c r="Y21" s="1053" t="str">
        <f>IFERROR(
     IF(OR('別紙様式3-2（４・５月）'!R23="",'別紙様式3-2（４・５月）'!Z23="ベア加算"),"",
                                            X21*VLOOKUP(N21,【参考】数式用!$AD$2:$AH$27,MATCH(W21,【参考】数式用!$K$4:$N$4,0)+1,0)
      ),"")</f>
        <v/>
      </c>
      <c r="Z21" s="1053"/>
      <c r="AA21" s="121"/>
      <c r="AB21" s="467"/>
      <c r="AC21" s="450" t="str">
        <f>IFERROR(IF(AND('別紙様式3-2（４・５月）'!O23="", W21&lt;&gt;"", W21&lt;&gt;"―"),X21, X21*VLOOKUP(AG21,【参考】数式用4!$DC$3:$DZ$106,MATCH(N21,【参考】数式用4!$DC$2:$DZ$2,0))),"")</f>
        <v/>
      </c>
      <c r="AD21" s="474"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2"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9" t="str">
        <f>IF(O21="","",'別紙様式3-2（４・５月）'!O23&amp;'別紙様式3-2（４・５月）'!P23&amp;'別紙様式3-2（４・５月）'!Q23&amp;"から"&amp;O21)</f>
        <v/>
      </c>
      <c r="AG21" s="439" t="str">
        <f>IF(OR(W21="",W21="―"),"",'別紙様式3-2（４・５月）'!O23&amp;'別紙様式3-2（４・５月）'!P23&amp;'別紙様式3-2（４・５月）'!Q23&amp;"から"&amp;W21)</f>
        <v/>
      </c>
    </row>
    <row r="22" spans="1:41" ht="24.95" customHeight="1">
      <c r="A22" s="440">
        <v>9</v>
      </c>
      <c r="B22" s="913" t="str">
        <f>IF(基本情報入力シート!C61="","",基本情報入力シート!C61)</f>
        <v/>
      </c>
      <c r="C22" s="914"/>
      <c r="D22" s="914"/>
      <c r="E22" s="914"/>
      <c r="F22" s="914"/>
      <c r="G22" s="914"/>
      <c r="H22" s="914"/>
      <c r="I22" s="915"/>
      <c r="J22" s="425" t="str">
        <f>IF(基本情報入力シート!M61="","",基本情報入力シート!M61)</f>
        <v/>
      </c>
      <c r="K22" s="426" t="str">
        <f>IF(基本情報入力シート!R61="","",基本情報入力シート!R61)</f>
        <v/>
      </c>
      <c r="L22" s="426" t="str">
        <f>IF(基本情報入力シート!W61="","",基本情報入力シート!W61)</f>
        <v/>
      </c>
      <c r="M22" s="427" t="str">
        <f>IF(基本情報入力シート!X61="","",基本情報入力シート!X61)</f>
        <v/>
      </c>
      <c r="N22" s="428" t="str">
        <f>IF(基本情報入力シート!Y61="","",基本情報入力シート!Y61)</f>
        <v/>
      </c>
      <c r="O22" s="99"/>
      <c r="P22" s="1001"/>
      <c r="Q22" s="1002"/>
      <c r="R22" s="465" t="str">
        <f>IFERROR(IF(OR('別紙様式3-2（４・５月）'!R24="",'別紙様式3-2（４・５月）'!Z24="ベア加算"),"",P22*VLOOKUP(N22,【参考】数式用!$AD$2:$AH$27,MATCH(O22,【参考】数式用!$K$4:$N$4,0)+1,0)),"")</f>
        <v/>
      </c>
      <c r="S22" s="121"/>
      <c r="T22" s="1007"/>
      <c r="U22" s="1008"/>
      <c r="V22" s="468" t="str">
        <f>IFERROR(IF(AND('別紙様式3-2（４・５月）'!O24="", O22&lt;&gt;""),P22, P22*VLOOKUP(AF22,【参考】数式用4!$DC$3:$DZ$106,MATCH(N22,【参考】数式用4!$DC$2:$DZ$2,0))),"")</f>
        <v/>
      </c>
      <c r="W22" s="100"/>
      <c r="X22" s="466"/>
      <c r="Y22" s="1053" t="str">
        <f>IFERROR(
     IF(OR('別紙様式3-2（４・５月）'!R24="",'別紙様式3-2（４・５月）'!Z24="ベア加算"),"",
                                            X22*VLOOKUP(N22,【参考】数式用!$AD$2:$AH$27,MATCH(W22,【参考】数式用!$K$4:$N$4,0)+1,0)
      ),"")</f>
        <v/>
      </c>
      <c r="Z22" s="1053"/>
      <c r="AA22" s="121"/>
      <c r="AB22" s="467"/>
      <c r="AC22" s="450" t="str">
        <f>IFERROR(IF(AND('別紙様式3-2（４・５月）'!O24="", W22&lt;&gt;"", W22&lt;&gt;"―"),X22, X22*VLOOKUP(AG22,【参考】数式用4!$DC$3:$DZ$106,MATCH(N22,【参考】数式用4!$DC$2:$DZ$2,0))),"")</f>
        <v/>
      </c>
      <c r="AD22" s="474" t="str">
        <f t="shared" si="2"/>
        <v/>
      </c>
      <c r="AE22" s="422" t="str">
        <f t="shared" si="3"/>
        <v/>
      </c>
      <c r="AF22" s="439" t="str">
        <f>IF(O22="","",'別紙様式3-2（４・５月）'!O24&amp;'別紙様式3-2（４・５月）'!P24&amp;'別紙様式3-2（４・５月）'!Q24&amp;"から"&amp;O22)</f>
        <v/>
      </c>
      <c r="AG22" s="439" t="str">
        <f>IF(OR(W22="",W22="―"),"",'別紙様式3-2（４・５月）'!O24&amp;'別紙様式3-2（４・５月）'!P24&amp;'別紙様式3-2（４・５月）'!Q24&amp;"から"&amp;W22)</f>
        <v/>
      </c>
    </row>
    <row r="23" spans="1:41" ht="24.95" customHeight="1">
      <c r="A23" s="440">
        <v>10</v>
      </c>
      <c r="B23" s="913" t="str">
        <f>IF(基本情報入力シート!C62="","",基本情報入力シート!C62)</f>
        <v/>
      </c>
      <c r="C23" s="914"/>
      <c r="D23" s="914"/>
      <c r="E23" s="914"/>
      <c r="F23" s="914"/>
      <c r="G23" s="914"/>
      <c r="H23" s="914"/>
      <c r="I23" s="915"/>
      <c r="J23" s="425" t="str">
        <f>IF(基本情報入力シート!M62="","",基本情報入力シート!M62)</f>
        <v/>
      </c>
      <c r="K23" s="426" t="str">
        <f>IF(基本情報入力シート!R62="","",基本情報入力シート!R62)</f>
        <v/>
      </c>
      <c r="L23" s="426" t="str">
        <f>IF(基本情報入力シート!W62="","",基本情報入力シート!W62)</f>
        <v/>
      </c>
      <c r="M23" s="427" t="str">
        <f>IF(基本情報入力シート!X62="","",基本情報入力シート!X62)</f>
        <v/>
      </c>
      <c r="N23" s="428" t="str">
        <f>IF(基本情報入力シート!Y62="","",基本情報入力シート!Y62)</f>
        <v/>
      </c>
      <c r="O23" s="99"/>
      <c r="P23" s="1001"/>
      <c r="Q23" s="1002"/>
      <c r="R23" s="465" t="str">
        <f>IFERROR(IF(OR('別紙様式3-2（４・５月）'!R25="",'別紙様式3-2（４・５月）'!Z25="ベア加算"),"",P23*VLOOKUP(N23,【参考】数式用!$AD$2:$AH$27,MATCH(O23,【参考】数式用!$K$4:$N$4,0)+1,0)),"")</f>
        <v/>
      </c>
      <c r="S23" s="121"/>
      <c r="T23" s="1007"/>
      <c r="U23" s="1008"/>
      <c r="V23" s="468" t="str">
        <f>IFERROR(IF(AND('別紙様式3-2（４・５月）'!O25="", O23&lt;&gt;""),P23, P23*VLOOKUP(AF23,【参考】数式用4!$DC$3:$DZ$106,MATCH(N23,【参考】数式用4!$DC$2:$DZ$2,0))),"")</f>
        <v/>
      </c>
      <c r="W23" s="100"/>
      <c r="X23" s="466"/>
      <c r="Y23" s="1053" t="str">
        <f>IFERROR(
     IF(OR('別紙様式3-2（４・５月）'!R25="",'別紙様式3-2（４・５月）'!Z25="ベア加算"),"",
                                            X23*VLOOKUP(N23,【参考】数式用!$AD$2:$AH$27,MATCH(W23,【参考】数式用!$K$4:$N$4,0)+1,0)
      ),"")</f>
        <v/>
      </c>
      <c r="Z23" s="1053"/>
      <c r="AA23" s="121"/>
      <c r="AB23" s="467"/>
      <c r="AC23" s="450" t="str">
        <f>IFERROR(IF(AND('別紙様式3-2（４・５月）'!O25="", W23&lt;&gt;"", W23&lt;&gt;"―"),X23, X23*VLOOKUP(AG23,【参考】数式用4!$DC$3:$DZ$106,MATCH(N23,【参考】数式用4!$DC$2:$DZ$2,0))),"")</f>
        <v/>
      </c>
      <c r="AD23" s="474" t="str">
        <f t="shared" si="2"/>
        <v/>
      </c>
      <c r="AE23" s="422" t="str">
        <f t="shared" si="3"/>
        <v/>
      </c>
      <c r="AF23" s="439" t="str">
        <f>IF(O23="","",'別紙様式3-2（４・５月）'!O25&amp;'別紙様式3-2（４・５月）'!P25&amp;'別紙様式3-2（４・５月）'!Q25&amp;"から"&amp;O23)</f>
        <v/>
      </c>
      <c r="AG23" s="439" t="str">
        <f>IF(OR(W23="",W23="―"),"",'別紙様式3-2（４・５月）'!O25&amp;'別紙様式3-2（４・５月）'!P25&amp;'別紙様式3-2（４・５月）'!Q25&amp;"から"&amp;W23)</f>
        <v/>
      </c>
    </row>
    <row r="24" spans="1:41" ht="24.95" customHeight="1">
      <c r="A24" s="440">
        <v>11</v>
      </c>
      <c r="B24" s="913" t="str">
        <f>IF(基本情報入力シート!C63="","",基本情報入力シート!C63)</f>
        <v/>
      </c>
      <c r="C24" s="914"/>
      <c r="D24" s="914"/>
      <c r="E24" s="914"/>
      <c r="F24" s="914"/>
      <c r="G24" s="914"/>
      <c r="H24" s="914"/>
      <c r="I24" s="915"/>
      <c r="J24" s="425" t="str">
        <f>IF(基本情報入力シート!M63="","",基本情報入力シート!M63)</f>
        <v/>
      </c>
      <c r="K24" s="426" t="str">
        <f>IF(基本情報入力シート!R63="","",基本情報入力シート!R63)</f>
        <v/>
      </c>
      <c r="L24" s="426" t="str">
        <f>IF(基本情報入力シート!W63="","",基本情報入力シート!W63)</f>
        <v/>
      </c>
      <c r="M24" s="427" t="str">
        <f>IF(基本情報入力シート!X63="","",基本情報入力シート!X63)</f>
        <v/>
      </c>
      <c r="N24" s="428" t="str">
        <f>IF(基本情報入力シート!Y63="","",基本情報入力シート!Y63)</f>
        <v/>
      </c>
      <c r="O24" s="99"/>
      <c r="P24" s="1001"/>
      <c r="Q24" s="1002"/>
      <c r="R24" s="465" t="str">
        <f>IFERROR(IF(OR('別紙様式3-2（４・５月）'!R26="",'別紙様式3-2（４・５月）'!Z26="ベア加算"),"",P24*VLOOKUP(N24,【参考】数式用!$AD$2:$AH$27,MATCH(O24,【参考】数式用!$K$4:$N$4,0)+1,0)),"")</f>
        <v/>
      </c>
      <c r="S24" s="121"/>
      <c r="T24" s="1007"/>
      <c r="U24" s="1008"/>
      <c r="V24" s="468" t="str">
        <f>IFERROR(IF(AND('別紙様式3-2（４・５月）'!O26="", O24&lt;&gt;""),P24, P24*VLOOKUP(AF24,【参考】数式用4!$DC$3:$DZ$106,MATCH(N24,【参考】数式用4!$DC$2:$DZ$2,0))),"")</f>
        <v/>
      </c>
      <c r="W24" s="100"/>
      <c r="X24" s="466"/>
      <c r="Y24" s="1053" t="str">
        <f>IFERROR(
     IF(OR('別紙様式3-2（４・５月）'!R26="",'別紙様式3-2（４・５月）'!Z26="ベア加算"),"",
                                            X24*VLOOKUP(N24,【参考】数式用!$AD$2:$AH$27,MATCH(W24,【参考】数式用!$K$4:$N$4,0)+1,0)
      ),"")</f>
        <v/>
      </c>
      <c r="Z24" s="1053"/>
      <c r="AA24" s="121"/>
      <c r="AB24" s="467"/>
      <c r="AC24" s="450" t="str">
        <f>IFERROR(IF(AND('別紙様式3-2（４・５月）'!O26="", W24&lt;&gt;"", W24&lt;&gt;"―"),X24, X24*VLOOKUP(AG24,【参考】数式用4!$DC$3:$DZ$106,MATCH(N24,【参考】数式用4!$DC$2:$DZ$2,0))),"")</f>
        <v/>
      </c>
      <c r="AD24" s="474" t="str">
        <f t="shared" si="2"/>
        <v/>
      </c>
      <c r="AE24" s="422" t="str">
        <f t="shared" si="3"/>
        <v/>
      </c>
      <c r="AF24" s="439" t="str">
        <f>IF(O24="","",'別紙様式3-2（４・５月）'!O26&amp;'別紙様式3-2（４・５月）'!P26&amp;'別紙様式3-2（４・５月）'!Q26&amp;"から"&amp;O24)</f>
        <v/>
      </c>
      <c r="AG24" s="439" t="str">
        <f>IF(OR(W24="",W24="―"),"",'別紙様式3-2（４・５月）'!O26&amp;'別紙様式3-2（４・５月）'!P26&amp;'別紙様式3-2（４・５月）'!Q26&amp;"から"&amp;W24)</f>
        <v/>
      </c>
    </row>
    <row r="25" spans="1:41" ht="24.95" customHeight="1">
      <c r="A25" s="440">
        <v>12</v>
      </c>
      <c r="B25" s="913" t="str">
        <f>IF(基本情報入力シート!C64="","",基本情報入力シート!C64)</f>
        <v/>
      </c>
      <c r="C25" s="914"/>
      <c r="D25" s="914"/>
      <c r="E25" s="914"/>
      <c r="F25" s="914"/>
      <c r="G25" s="914"/>
      <c r="H25" s="914"/>
      <c r="I25" s="915"/>
      <c r="J25" s="425" t="str">
        <f>IF(基本情報入力シート!M64="","",基本情報入力シート!M64)</f>
        <v/>
      </c>
      <c r="K25" s="426" t="str">
        <f>IF(基本情報入力シート!R64="","",基本情報入力シート!R64)</f>
        <v/>
      </c>
      <c r="L25" s="426" t="str">
        <f>IF(基本情報入力シート!W64="","",基本情報入力シート!W64)</f>
        <v/>
      </c>
      <c r="M25" s="427" t="str">
        <f>IF(基本情報入力シート!X64="","",基本情報入力シート!X64)</f>
        <v/>
      </c>
      <c r="N25" s="428" t="str">
        <f>IF(基本情報入力シート!Y64="","",基本情報入力シート!Y64)</f>
        <v/>
      </c>
      <c r="O25" s="99"/>
      <c r="P25" s="1001"/>
      <c r="Q25" s="1002"/>
      <c r="R25" s="465" t="str">
        <f>IFERROR(IF(OR('別紙様式3-2（４・５月）'!R27="",'別紙様式3-2（４・５月）'!Z27="ベア加算"),"",P25*VLOOKUP(N25,【参考】数式用!$AD$2:$AH$27,MATCH(O25,【参考】数式用!$K$4:$N$4,0)+1,0)),"")</f>
        <v/>
      </c>
      <c r="S25" s="121"/>
      <c r="T25" s="1007"/>
      <c r="U25" s="1008"/>
      <c r="V25" s="468" t="str">
        <f>IFERROR(IF(AND('別紙様式3-2（４・５月）'!O27="", O25&lt;&gt;""),P25, P25*VLOOKUP(AF25,【参考】数式用4!$DC$3:$DZ$106,MATCH(N25,【参考】数式用4!$DC$2:$DZ$2,0))),"")</f>
        <v/>
      </c>
      <c r="W25" s="100"/>
      <c r="X25" s="466"/>
      <c r="Y25" s="1053" t="str">
        <f>IFERROR(
     IF(OR('別紙様式3-2（４・５月）'!R27="",'別紙様式3-2（４・５月）'!Z27="ベア加算"),"",
                                            X25*VLOOKUP(N25,【参考】数式用!$AD$2:$AH$27,MATCH(W25,【参考】数式用!$K$4:$N$4,0)+1,0)
      ),"")</f>
        <v/>
      </c>
      <c r="Z25" s="1053"/>
      <c r="AA25" s="121"/>
      <c r="AB25" s="467"/>
      <c r="AC25" s="450" t="str">
        <f>IFERROR(IF(AND('別紙様式3-2（４・５月）'!O27="", W25&lt;&gt;"", W25&lt;&gt;"―"),X25, X25*VLOOKUP(AG25,【参考】数式用4!$DC$3:$DZ$106,MATCH(N25,【参考】数式用4!$DC$2:$DZ$2,0))),"")</f>
        <v/>
      </c>
      <c r="AD25" s="474" t="str">
        <f t="shared" si="2"/>
        <v/>
      </c>
      <c r="AE25" s="422" t="str">
        <f t="shared" si="3"/>
        <v/>
      </c>
      <c r="AF25" s="439" t="str">
        <f>IF(O25="","",'別紙様式3-2（４・５月）'!O27&amp;'別紙様式3-2（４・５月）'!P27&amp;'別紙様式3-2（４・５月）'!Q27&amp;"から"&amp;O25)</f>
        <v/>
      </c>
      <c r="AG25" s="439" t="str">
        <f>IF(OR(W25="",W25="―"),"",'別紙様式3-2（４・５月）'!O27&amp;'別紙様式3-2（４・５月）'!P27&amp;'別紙様式3-2（４・５月）'!Q27&amp;"から"&amp;W25)</f>
        <v/>
      </c>
    </row>
    <row r="26" spans="1:41" ht="24.95" customHeight="1">
      <c r="A26" s="440">
        <v>13</v>
      </c>
      <c r="B26" s="913" t="str">
        <f>IF(基本情報入力シート!C65="","",基本情報入力シート!C65)</f>
        <v/>
      </c>
      <c r="C26" s="914"/>
      <c r="D26" s="914"/>
      <c r="E26" s="914"/>
      <c r="F26" s="914"/>
      <c r="G26" s="914"/>
      <c r="H26" s="914"/>
      <c r="I26" s="915"/>
      <c r="J26" s="425" t="str">
        <f>IF(基本情報入力シート!M65="","",基本情報入力シート!M65)</f>
        <v/>
      </c>
      <c r="K26" s="426" t="str">
        <f>IF(基本情報入力シート!R65="","",基本情報入力シート!R65)</f>
        <v/>
      </c>
      <c r="L26" s="426" t="str">
        <f>IF(基本情報入力シート!W65="","",基本情報入力シート!W65)</f>
        <v/>
      </c>
      <c r="M26" s="427" t="str">
        <f>IF(基本情報入力シート!X65="","",基本情報入力シート!X65)</f>
        <v/>
      </c>
      <c r="N26" s="428" t="str">
        <f>IF(基本情報入力シート!Y65="","",基本情報入力シート!Y65)</f>
        <v/>
      </c>
      <c r="O26" s="99"/>
      <c r="P26" s="1001"/>
      <c r="Q26" s="1002"/>
      <c r="R26" s="465" t="str">
        <f>IFERROR(IF(OR('別紙様式3-2（４・５月）'!R28="",'別紙様式3-2（４・５月）'!Z28="ベア加算"),"",P26*VLOOKUP(N26,【参考】数式用!$AD$2:$AH$27,MATCH(O26,【参考】数式用!$K$4:$N$4,0)+1,0)),"")</f>
        <v/>
      </c>
      <c r="S26" s="121"/>
      <c r="T26" s="1007"/>
      <c r="U26" s="1008"/>
      <c r="V26" s="468" t="str">
        <f>IFERROR(IF(AND('別紙様式3-2（４・５月）'!O28="", O26&lt;&gt;""),P26, P26*VLOOKUP(AF26,【参考】数式用4!$DC$3:$DZ$106,MATCH(N26,【参考】数式用4!$DC$2:$DZ$2,0))),"")</f>
        <v/>
      </c>
      <c r="W26" s="100"/>
      <c r="X26" s="466"/>
      <c r="Y26" s="1053" t="str">
        <f>IFERROR(
     IF(OR('別紙様式3-2（４・５月）'!R28="",'別紙様式3-2（４・５月）'!Z28="ベア加算"),"",
                                            X26*VLOOKUP(N26,【参考】数式用!$AD$2:$AH$27,MATCH(W26,【参考】数式用!$K$4:$N$4,0)+1,0)
      ),"")</f>
        <v/>
      </c>
      <c r="Z26" s="1053"/>
      <c r="AA26" s="121"/>
      <c r="AB26" s="467"/>
      <c r="AC26" s="450" t="str">
        <f>IFERROR(IF(AND('別紙様式3-2（４・５月）'!O28="", W26&lt;&gt;"", W26&lt;&gt;"―"),X26, X26*VLOOKUP(AG26,【参考】数式用4!$DC$3:$DZ$106,MATCH(N26,【参考】数式用4!$DC$2:$DZ$2,0))),"")</f>
        <v/>
      </c>
      <c r="AD26" s="474" t="str">
        <f t="shared" si="2"/>
        <v/>
      </c>
      <c r="AE26" s="422" t="str">
        <f t="shared" si="3"/>
        <v/>
      </c>
      <c r="AF26" s="439" t="str">
        <f>IF(O26="","",'別紙様式3-2（４・５月）'!O28&amp;'別紙様式3-2（４・５月）'!P28&amp;'別紙様式3-2（４・５月）'!Q28&amp;"から"&amp;O26)</f>
        <v/>
      </c>
      <c r="AG26" s="439" t="str">
        <f>IF(OR(W26="",W26="―"),"",'別紙様式3-2（４・５月）'!O28&amp;'別紙様式3-2（４・５月）'!P28&amp;'別紙様式3-2（４・５月）'!Q28&amp;"から"&amp;W26)</f>
        <v/>
      </c>
    </row>
    <row r="27" spans="1:41" ht="24.95" customHeight="1">
      <c r="A27" s="440">
        <v>14</v>
      </c>
      <c r="B27" s="913" t="str">
        <f>IF(基本情報入力シート!C66="","",基本情報入力シート!C66)</f>
        <v/>
      </c>
      <c r="C27" s="914"/>
      <c r="D27" s="914"/>
      <c r="E27" s="914"/>
      <c r="F27" s="914"/>
      <c r="G27" s="914"/>
      <c r="H27" s="914"/>
      <c r="I27" s="915"/>
      <c r="J27" s="425" t="str">
        <f>IF(基本情報入力シート!M66="","",基本情報入力シート!M66)</f>
        <v/>
      </c>
      <c r="K27" s="426" t="str">
        <f>IF(基本情報入力シート!R66="","",基本情報入力シート!R66)</f>
        <v/>
      </c>
      <c r="L27" s="426" t="str">
        <f>IF(基本情報入力シート!W66="","",基本情報入力シート!W66)</f>
        <v/>
      </c>
      <c r="M27" s="427" t="str">
        <f>IF(基本情報入力シート!X66="","",基本情報入力シート!X66)</f>
        <v/>
      </c>
      <c r="N27" s="428" t="str">
        <f>IF(基本情報入力シート!Y66="","",基本情報入力シート!Y66)</f>
        <v/>
      </c>
      <c r="O27" s="99"/>
      <c r="P27" s="1001"/>
      <c r="Q27" s="1002"/>
      <c r="R27" s="465" t="str">
        <f>IFERROR(IF(OR('別紙様式3-2（４・５月）'!R29="",'別紙様式3-2（４・５月）'!Z29="ベア加算"),"",P27*VLOOKUP(N27,【参考】数式用!$AD$2:$AH$27,MATCH(O27,【参考】数式用!$K$4:$N$4,0)+1,0)),"")</f>
        <v/>
      </c>
      <c r="S27" s="121"/>
      <c r="T27" s="1007"/>
      <c r="U27" s="1008"/>
      <c r="V27" s="468" t="str">
        <f>IFERROR(IF(AND('別紙様式3-2（４・５月）'!O29="", O27&lt;&gt;""),P27, P27*VLOOKUP(AF27,【参考】数式用4!$DC$3:$DZ$106,MATCH(N27,【参考】数式用4!$DC$2:$DZ$2,0))),"")</f>
        <v/>
      </c>
      <c r="W27" s="100"/>
      <c r="X27" s="466"/>
      <c r="Y27" s="1053" t="str">
        <f>IFERROR(
     IF(OR('別紙様式3-2（４・５月）'!R29="",'別紙様式3-2（４・５月）'!Z29="ベア加算"),"",
                                            X27*VLOOKUP(N27,【参考】数式用!$AD$2:$AH$27,MATCH(W27,【参考】数式用!$K$4:$N$4,0)+1,0)
      ),"")</f>
        <v/>
      </c>
      <c r="Z27" s="1053"/>
      <c r="AA27" s="121"/>
      <c r="AB27" s="467"/>
      <c r="AC27" s="450" t="str">
        <f>IFERROR(IF(AND('別紙様式3-2（４・５月）'!O29="", W27&lt;&gt;"", W27&lt;&gt;"―"),X27, X27*VLOOKUP(AG27,【参考】数式用4!$DC$3:$DZ$106,MATCH(N27,【参考】数式用4!$DC$2:$DZ$2,0))),"")</f>
        <v/>
      </c>
      <c r="AD27" s="474" t="str">
        <f t="shared" si="2"/>
        <v/>
      </c>
      <c r="AE27" s="422" t="str">
        <f t="shared" si="3"/>
        <v/>
      </c>
      <c r="AF27" s="439" t="str">
        <f>IF(O27="","",'別紙様式3-2（４・５月）'!O29&amp;'別紙様式3-2（４・５月）'!P29&amp;'別紙様式3-2（４・５月）'!Q29&amp;"から"&amp;O27)</f>
        <v/>
      </c>
      <c r="AG27" s="439" t="str">
        <f>IF(OR(W27="",W27="―"),"",'別紙様式3-2（４・５月）'!O29&amp;'別紙様式3-2（４・５月）'!P29&amp;'別紙様式3-2（４・５月）'!Q29&amp;"から"&amp;W27)</f>
        <v/>
      </c>
    </row>
    <row r="28" spans="1:41" ht="24.95" customHeight="1">
      <c r="A28" s="440">
        <v>15</v>
      </c>
      <c r="B28" s="913" t="str">
        <f>IF(基本情報入力シート!C67="","",基本情報入力シート!C67)</f>
        <v/>
      </c>
      <c r="C28" s="914"/>
      <c r="D28" s="914"/>
      <c r="E28" s="914"/>
      <c r="F28" s="914"/>
      <c r="G28" s="914"/>
      <c r="H28" s="914"/>
      <c r="I28" s="915"/>
      <c r="J28" s="425" t="str">
        <f>IF(基本情報入力シート!M67="","",基本情報入力シート!M67)</f>
        <v/>
      </c>
      <c r="K28" s="426" t="str">
        <f>IF(基本情報入力シート!R67="","",基本情報入力シート!R67)</f>
        <v/>
      </c>
      <c r="L28" s="426" t="str">
        <f>IF(基本情報入力シート!W67="","",基本情報入力シート!W67)</f>
        <v/>
      </c>
      <c r="M28" s="427" t="str">
        <f>IF(基本情報入力シート!X67="","",基本情報入力シート!X67)</f>
        <v/>
      </c>
      <c r="N28" s="428" t="str">
        <f>IF(基本情報入力シート!Y67="","",基本情報入力シート!Y67)</f>
        <v/>
      </c>
      <c r="O28" s="99"/>
      <c r="P28" s="1001"/>
      <c r="Q28" s="1002"/>
      <c r="R28" s="465" t="str">
        <f>IFERROR(IF(OR('別紙様式3-2（４・５月）'!R30="",'別紙様式3-2（４・５月）'!Z30="ベア加算"),"",P28*VLOOKUP(N28,【参考】数式用!$AD$2:$AH$27,MATCH(O28,【参考】数式用!$K$4:$N$4,0)+1,0)),"")</f>
        <v/>
      </c>
      <c r="S28" s="121"/>
      <c r="T28" s="1007"/>
      <c r="U28" s="1008"/>
      <c r="V28" s="468" t="str">
        <f>IFERROR(IF(AND('別紙様式3-2（４・５月）'!O30="", O28&lt;&gt;""),P28, P28*VLOOKUP(AF28,【参考】数式用4!$DC$3:$DZ$106,MATCH(N28,【参考】数式用4!$DC$2:$DZ$2,0))),"")</f>
        <v/>
      </c>
      <c r="W28" s="100"/>
      <c r="X28" s="466"/>
      <c r="Y28" s="1053" t="str">
        <f>IFERROR(
     IF(OR('別紙様式3-2（４・５月）'!R30="",'別紙様式3-2（４・５月）'!Z30="ベア加算"),"",
                                            X28*VLOOKUP(N28,【参考】数式用!$AD$2:$AH$27,MATCH(W28,【参考】数式用!$K$4:$N$4,0)+1,0)
      ),"")</f>
        <v/>
      </c>
      <c r="Z28" s="1053"/>
      <c r="AA28" s="121"/>
      <c r="AB28" s="467"/>
      <c r="AC28" s="450" t="str">
        <f>IFERROR(IF(AND('別紙様式3-2（４・５月）'!O30="", W28&lt;&gt;"", W28&lt;&gt;"―"),X28, X28*VLOOKUP(AG28,【参考】数式用4!$DC$3:$DZ$106,MATCH(N28,【参考】数式用4!$DC$2:$DZ$2,0))),"")</f>
        <v/>
      </c>
      <c r="AD28" s="474" t="str">
        <f t="shared" si="2"/>
        <v/>
      </c>
      <c r="AE28" s="422" t="str">
        <f t="shared" si="3"/>
        <v/>
      </c>
      <c r="AF28" s="439" t="str">
        <f>IF(O28="","",'別紙様式3-2（４・５月）'!O30&amp;'別紙様式3-2（４・５月）'!P30&amp;'別紙様式3-2（４・５月）'!Q30&amp;"から"&amp;O28)</f>
        <v/>
      </c>
      <c r="AG28" s="439" t="str">
        <f>IF(OR(W28="",W28="―"),"",'別紙様式3-2（４・５月）'!O30&amp;'別紙様式3-2（４・５月）'!P30&amp;'別紙様式3-2（４・５月）'!Q30&amp;"から"&amp;W28)</f>
        <v/>
      </c>
    </row>
    <row r="29" spans="1:41" ht="24.95" customHeight="1">
      <c r="A29" s="440">
        <v>16</v>
      </c>
      <c r="B29" s="913" t="str">
        <f>IF(基本情報入力シート!C68="","",基本情報入力シート!C68)</f>
        <v/>
      </c>
      <c r="C29" s="914"/>
      <c r="D29" s="914"/>
      <c r="E29" s="914"/>
      <c r="F29" s="914"/>
      <c r="G29" s="914"/>
      <c r="H29" s="914"/>
      <c r="I29" s="915"/>
      <c r="J29" s="426" t="str">
        <f>IF(基本情報入力シート!M68="","",基本情報入力シート!M68)</f>
        <v/>
      </c>
      <c r="K29" s="426" t="str">
        <f>IF(基本情報入力シート!R68="","",基本情報入力シート!R68)</f>
        <v/>
      </c>
      <c r="L29" s="426" t="str">
        <f>IF(基本情報入力シート!W68="","",基本情報入力シート!W68)</f>
        <v/>
      </c>
      <c r="M29" s="441" t="str">
        <f>IF(基本情報入力シート!X68="","",基本情報入力シート!X68)</f>
        <v/>
      </c>
      <c r="N29" s="448" t="str">
        <f>IF(基本情報入力シート!Y68="","",基本情報入力シート!Y68)</f>
        <v/>
      </c>
      <c r="O29" s="449"/>
      <c r="P29" s="1001"/>
      <c r="Q29" s="1002"/>
      <c r="R29" s="465" t="str">
        <f>IFERROR(IF(OR('別紙様式3-2（４・５月）'!R31="",'別紙様式3-2（４・５月）'!Z31="ベア加算"),"",P29*VLOOKUP(N29,【参考】数式用!$AD$2:$AH$27,MATCH(O29,【参考】数式用!$K$4:$N$4,0)+1,0)),"")</f>
        <v/>
      </c>
      <c r="S29" s="121"/>
      <c r="T29" s="1001"/>
      <c r="U29" s="1002"/>
      <c r="V29" s="468" t="str">
        <f>IFERROR(IF(AND('別紙様式3-2（４・５月）'!O31="", O29&lt;&gt;""),P29, P29*VLOOKUP(AF29,【参考】数式用4!$DC$3:$DZ$106,MATCH(N29,【参考】数式用4!$DC$2:$DZ$2,0))),"")</f>
        <v/>
      </c>
      <c r="W29" s="101"/>
      <c r="X29" s="466"/>
      <c r="Y29" s="1053" t="str">
        <f>IFERROR(
     IF(OR('別紙様式3-2（４・５月）'!R31="",'別紙様式3-2（４・５月）'!Z31="ベア加算"),"",
                                            X29*VLOOKUP(N29,【参考】数式用!$AD$2:$AH$27,MATCH(W29,【参考】数式用!$K$4:$N$4,0)+1,0)
      ),"")</f>
        <v/>
      </c>
      <c r="Z29" s="1053"/>
      <c r="AA29" s="121"/>
      <c r="AB29" s="466"/>
      <c r="AC29" s="450" t="str">
        <f>IFERROR(IF(AND('別紙様式3-2（４・５月）'!O31="", W29&lt;&gt;"", W29&lt;&gt;"―"),X29, X29*VLOOKUP(AG29,【参考】数式用4!$DC$3:$DZ$106,MATCH(N29,【参考】数式用4!$DC$2:$DZ$2,0))),"")</f>
        <v/>
      </c>
      <c r="AD29" s="474" t="str">
        <f t="shared" si="2"/>
        <v/>
      </c>
      <c r="AE29" s="422" t="str">
        <f t="shared" si="3"/>
        <v/>
      </c>
      <c r="AF29" s="439" t="str">
        <f>IF(O29="","",'別紙様式3-2（４・５月）'!O31&amp;'別紙様式3-2（４・５月）'!P31&amp;'別紙様式3-2（４・５月）'!Q31&amp;"から"&amp;O29)</f>
        <v/>
      </c>
      <c r="AG29" s="439" t="str">
        <f>IF(OR(W29="",W29="―"),"",'別紙様式3-2（４・５月）'!O31&amp;'別紙様式3-2（４・５月）'!P31&amp;'別紙様式3-2（４・５月）'!Q31&amp;"から"&amp;W29)</f>
        <v/>
      </c>
    </row>
    <row r="30" spans="1:41" customFormat="1" ht="24.95" customHeight="1">
      <c r="A30" s="440">
        <v>17</v>
      </c>
      <c r="B30" s="913" t="str">
        <f>IF(基本情報入力シート!C69="","",基本情報入力シート!C69)</f>
        <v/>
      </c>
      <c r="C30" s="914"/>
      <c r="D30" s="914"/>
      <c r="E30" s="914"/>
      <c r="F30" s="914"/>
      <c r="G30" s="914"/>
      <c r="H30" s="914"/>
      <c r="I30" s="915"/>
      <c r="J30" s="425" t="str">
        <f>IF(基本情報入力シート!M69="","",基本情報入力シート!M69)</f>
        <v/>
      </c>
      <c r="K30" s="426" t="str">
        <f>IF(基本情報入力シート!R69="","",基本情報入力シート!R69)</f>
        <v/>
      </c>
      <c r="L30" s="426" t="str">
        <f>IF(基本情報入力シート!W69="","",基本情報入力シート!W69)</f>
        <v/>
      </c>
      <c r="M30" s="427" t="str">
        <f>IF(基本情報入力シート!X69="","",基本情報入力シート!X69)</f>
        <v/>
      </c>
      <c r="N30" s="428" t="str">
        <f>IF(基本情報入力シート!Y69="","",基本情報入力シート!Y69)</f>
        <v/>
      </c>
      <c r="O30" s="99"/>
      <c r="P30" s="1001"/>
      <c r="Q30" s="1002"/>
      <c r="R30" s="465" t="str">
        <f>IFERROR(IF(OR('別紙様式3-2（４・５月）'!R32="",'別紙様式3-2（４・５月）'!Z32="ベア加算"),"",P30*VLOOKUP(N30,【参考】数式用!$AD$2:$AH$27,MATCH(O30,【参考】数式用!$K$4:$N$4,0)+1,0)),"")</f>
        <v/>
      </c>
      <c r="S30" s="121"/>
      <c r="T30" s="1007"/>
      <c r="U30" s="1008"/>
      <c r="V30" s="468" t="str">
        <f>IFERROR(IF(AND('別紙様式3-2（４・５月）'!O32="", O30&lt;&gt;""),P30, P30*VLOOKUP(AF30,【参考】数式用4!$DC$3:$DZ$106,MATCH(N30,【参考】数式用4!$DC$2:$DZ$2,0))),"")</f>
        <v/>
      </c>
      <c r="W30" s="100"/>
      <c r="X30" s="466"/>
      <c r="Y30" s="1053" t="str">
        <f>IFERROR(
     IF(OR('別紙様式3-2（４・５月）'!R32="",'別紙様式3-2（４・５月）'!Z32="ベア加算"),"",
                                            X30*VLOOKUP(N30,【参考】数式用!$AD$2:$AH$27,MATCH(W30,【参考】数式用!$K$4:$N$4,0)+1,0)
      ),"")</f>
        <v/>
      </c>
      <c r="Z30" s="1053"/>
      <c r="AA30" s="121"/>
      <c r="AB30" s="467"/>
      <c r="AC30" s="450" t="str">
        <f>IFERROR(IF(AND('別紙様式3-2（４・５月）'!O32="", W30&lt;&gt;"", W30&lt;&gt;"―"),X30, X30*VLOOKUP(AG30,【参考】数式用4!$DC$3:$DZ$106,MATCH(N30,【参考】数式用4!$DC$2:$DZ$2,0))),"")</f>
        <v/>
      </c>
      <c r="AD30" s="474" t="str">
        <f t="shared" si="2"/>
        <v/>
      </c>
      <c r="AE30" s="422" t="str">
        <f t="shared" si="3"/>
        <v/>
      </c>
      <c r="AF30" s="439" t="str">
        <f>IF(O30="","",'別紙様式3-2（４・５月）'!O32&amp;'別紙様式3-2（４・５月）'!P32&amp;'別紙様式3-2（４・５月）'!Q32&amp;"から"&amp;O30)</f>
        <v/>
      </c>
      <c r="AG30" s="439" t="str">
        <f>IF(OR(W30="",W30="―"),"",'別紙様式3-2（４・５月）'!O32&amp;'別紙様式3-2（４・５月）'!P32&amp;'別紙様式3-2（４・５月）'!Q32&amp;"から"&amp;W30)</f>
        <v/>
      </c>
      <c r="AH30" s="398"/>
      <c r="AI30" s="398"/>
      <c r="AJ30" s="398"/>
      <c r="AK30" s="398"/>
      <c r="AL30" s="398"/>
      <c r="AM30" s="398"/>
      <c r="AN30" s="398"/>
      <c r="AO30" s="398"/>
    </row>
    <row r="31" spans="1:41" customFormat="1" ht="24.95" customHeight="1">
      <c r="A31" s="440">
        <v>18</v>
      </c>
      <c r="B31" s="913" t="str">
        <f>IF(基本情報入力シート!C70="","",基本情報入力シート!C70)</f>
        <v/>
      </c>
      <c r="C31" s="914"/>
      <c r="D31" s="914"/>
      <c r="E31" s="914"/>
      <c r="F31" s="914"/>
      <c r="G31" s="914"/>
      <c r="H31" s="914"/>
      <c r="I31" s="915"/>
      <c r="J31" s="425" t="str">
        <f>IF(基本情報入力シート!M70="","",基本情報入力シート!M70)</f>
        <v/>
      </c>
      <c r="K31" s="426" t="str">
        <f>IF(基本情報入力シート!R70="","",基本情報入力シート!R70)</f>
        <v/>
      </c>
      <c r="L31" s="426" t="str">
        <f>IF(基本情報入力シート!W70="","",基本情報入力シート!W70)</f>
        <v/>
      </c>
      <c r="M31" s="427" t="str">
        <f>IF(基本情報入力シート!X70="","",基本情報入力シート!X70)</f>
        <v/>
      </c>
      <c r="N31" s="428" t="str">
        <f>IF(基本情報入力シート!Y70="","",基本情報入力シート!Y70)</f>
        <v/>
      </c>
      <c r="O31" s="99"/>
      <c r="P31" s="1001"/>
      <c r="Q31" s="1002"/>
      <c r="R31" s="465" t="str">
        <f>IFERROR(IF(OR('別紙様式3-2（４・５月）'!R33="",'別紙様式3-2（４・５月）'!Z33="ベア加算"),"",P31*VLOOKUP(N31,【参考】数式用!$AD$2:$AH$27,MATCH(O31,【参考】数式用!$K$4:$N$4,0)+1,0)),"")</f>
        <v/>
      </c>
      <c r="S31" s="121"/>
      <c r="T31" s="1007"/>
      <c r="U31" s="1008"/>
      <c r="V31" s="468" t="str">
        <f>IFERROR(IF(AND('別紙様式3-2（４・５月）'!O33="", O31&lt;&gt;""),P31, P31*VLOOKUP(AF31,【参考】数式用4!$DC$3:$DZ$106,MATCH(N31,【参考】数式用4!$DC$2:$DZ$2,0))),"")</f>
        <v/>
      </c>
      <c r="W31" s="100"/>
      <c r="X31" s="466"/>
      <c r="Y31" s="1053" t="str">
        <f>IFERROR(
     IF(OR('別紙様式3-2（４・５月）'!R33="",'別紙様式3-2（４・５月）'!Z33="ベア加算"),"",
                                            X31*VLOOKUP(N31,【参考】数式用!$AD$2:$AH$27,MATCH(W31,【参考】数式用!$K$4:$N$4,0)+1,0)
      ),"")</f>
        <v/>
      </c>
      <c r="Z31" s="1053"/>
      <c r="AA31" s="121"/>
      <c r="AB31" s="467"/>
      <c r="AC31" s="450" t="str">
        <f>IFERROR(IF(AND('別紙様式3-2（４・５月）'!O33="", W31&lt;&gt;"", W31&lt;&gt;"―"),X31, X31*VLOOKUP(AG31,【参考】数式用4!$DC$3:$DZ$106,MATCH(N31,【参考】数式用4!$DC$2:$DZ$2,0))),"")</f>
        <v/>
      </c>
      <c r="AD31" s="474" t="str">
        <f t="shared" si="2"/>
        <v/>
      </c>
      <c r="AE31" s="422" t="str">
        <f t="shared" si="3"/>
        <v/>
      </c>
      <c r="AF31" s="439" t="str">
        <f>IF(O31="","",'別紙様式3-2（４・５月）'!O33&amp;'別紙様式3-2（４・５月）'!P33&amp;'別紙様式3-2（４・５月）'!Q33&amp;"から"&amp;O31)</f>
        <v/>
      </c>
      <c r="AG31" s="439" t="str">
        <f>IF(OR(W31="",W31="―"),"",'別紙様式3-2（４・５月）'!O33&amp;'別紙様式3-2（４・５月）'!P33&amp;'別紙様式3-2（４・５月）'!Q33&amp;"から"&amp;W31)</f>
        <v/>
      </c>
      <c r="AH31" s="398"/>
      <c r="AI31" s="398"/>
      <c r="AJ31" s="398"/>
      <c r="AK31" s="398"/>
      <c r="AL31" s="398"/>
      <c r="AM31" s="398"/>
      <c r="AN31" s="398"/>
      <c r="AO31" s="398"/>
    </row>
    <row r="32" spans="1:41" customFormat="1" ht="24.95" customHeight="1">
      <c r="A32" s="440">
        <v>19</v>
      </c>
      <c r="B32" s="913" t="str">
        <f>IF(基本情報入力シート!C71="","",基本情報入力シート!C71)</f>
        <v/>
      </c>
      <c r="C32" s="914"/>
      <c r="D32" s="914"/>
      <c r="E32" s="914"/>
      <c r="F32" s="914"/>
      <c r="G32" s="914"/>
      <c r="H32" s="914"/>
      <c r="I32" s="915"/>
      <c r="J32" s="425" t="str">
        <f>IF(基本情報入力シート!M71="","",基本情報入力シート!M71)</f>
        <v/>
      </c>
      <c r="K32" s="426" t="str">
        <f>IF(基本情報入力シート!R71="","",基本情報入力シート!R71)</f>
        <v/>
      </c>
      <c r="L32" s="426" t="str">
        <f>IF(基本情報入力シート!W71="","",基本情報入力シート!W71)</f>
        <v/>
      </c>
      <c r="M32" s="427" t="str">
        <f>IF(基本情報入力シート!X71="","",基本情報入力シート!X71)</f>
        <v/>
      </c>
      <c r="N32" s="428" t="str">
        <f>IF(基本情報入力シート!Y71="","",基本情報入力シート!Y71)</f>
        <v/>
      </c>
      <c r="O32" s="99"/>
      <c r="P32" s="1001"/>
      <c r="Q32" s="1002"/>
      <c r="R32" s="465" t="str">
        <f>IFERROR(IF(OR('別紙様式3-2（４・５月）'!R34="",'別紙様式3-2（４・５月）'!Z34="ベア加算"),"",P32*VLOOKUP(N32,【参考】数式用!$AD$2:$AH$27,MATCH(O32,【参考】数式用!$K$4:$N$4,0)+1,0)),"")</f>
        <v/>
      </c>
      <c r="S32" s="121"/>
      <c r="T32" s="1007"/>
      <c r="U32" s="1008"/>
      <c r="V32" s="468" t="str">
        <f>IFERROR(IF(AND('別紙様式3-2（４・５月）'!O34="", O32&lt;&gt;""),P32, P32*VLOOKUP(AF32,【参考】数式用4!$DC$3:$DZ$106,MATCH(N32,【参考】数式用4!$DC$2:$DZ$2,0))),"")</f>
        <v/>
      </c>
      <c r="W32" s="100"/>
      <c r="X32" s="466"/>
      <c r="Y32" s="1053" t="str">
        <f>IFERROR(
     IF(OR('別紙様式3-2（４・５月）'!R34="",'別紙様式3-2（４・５月）'!Z34="ベア加算"),"",
                                            X32*VLOOKUP(N32,【参考】数式用!$AD$2:$AH$27,MATCH(W32,【参考】数式用!$K$4:$N$4,0)+1,0)
      ),"")</f>
        <v/>
      </c>
      <c r="Z32" s="1053"/>
      <c r="AA32" s="121"/>
      <c r="AB32" s="467"/>
      <c r="AC32" s="450" t="str">
        <f>IFERROR(IF(AND('別紙様式3-2（４・５月）'!O34="", W32&lt;&gt;"", W32&lt;&gt;"―"),X32, X32*VLOOKUP(AG32,【参考】数式用4!$DC$3:$DZ$106,MATCH(N32,【参考】数式用4!$DC$2:$DZ$2,0))),"")</f>
        <v/>
      </c>
      <c r="AD32" s="474" t="str">
        <f t="shared" si="2"/>
        <v/>
      </c>
      <c r="AE32" s="422" t="str">
        <f t="shared" si="3"/>
        <v/>
      </c>
      <c r="AF32" s="439" t="str">
        <f>IF(O32="","",'別紙様式3-2（４・５月）'!O34&amp;'別紙様式3-2（４・５月）'!P34&amp;'別紙様式3-2（４・５月）'!Q34&amp;"から"&amp;O32)</f>
        <v/>
      </c>
      <c r="AG32" s="439" t="str">
        <f>IF(OR(W32="",W32="―"),"",'別紙様式3-2（４・５月）'!O34&amp;'別紙様式3-2（４・５月）'!P34&amp;'別紙様式3-2（４・５月）'!Q34&amp;"から"&amp;W32)</f>
        <v/>
      </c>
      <c r="AH32" s="398"/>
      <c r="AI32" s="398"/>
      <c r="AJ32" s="398"/>
      <c r="AK32" s="398"/>
      <c r="AL32" s="398"/>
      <c r="AM32" s="398"/>
      <c r="AN32" s="398"/>
      <c r="AO32" s="398"/>
    </row>
    <row r="33" spans="1:41" customFormat="1" ht="24.95" customHeight="1">
      <c r="A33" s="440">
        <v>20</v>
      </c>
      <c r="B33" s="913" t="str">
        <f>IF(基本情報入力シート!C72="","",基本情報入力シート!C72)</f>
        <v/>
      </c>
      <c r="C33" s="914"/>
      <c r="D33" s="914"/>
      <c r="E33" s="914"/>
      <c r="F33" s="914"/>
      <c r="G33" s="914"/>
      <c r="H33" s="914"/>
      <c r="I33" s="915"/>
      <c r="J33" s="425" t="str">
        <f>IF(基本情報入力シート!M72="","",基本情報入力シート!M72)</f>
        <v/>
      </c>
      <c r="K33" s="426" t="str">
        <f>IF(基本情報入力シート!R72="","",基本情報入力シート!R72)</f>
        <v/>
      </c>
      <c r="L33" s="426" t="str">
        <f>IF(基本情報入力シート!W72="","",基本情報入力シート!W72)</f>
        <v/>
      </c>
      <c r="M33" s="427" t="str">
        <f>IF(基本情報入力シート!X72="","",基本情報入力シート!X72)</f>
        <v/>
      </c>
      <c r="N33" s="428" t="str">
        <f>IF(基本情報入力シート!Y72="","",基本情報入力シート!Y72)</f>
        <v/>
      </c>
      <c r="O33" s="99"/>
      <c r="P33" s="1001"/>
      <c r="Q33" s="1002"/>
      <c r="R33" s="465" t="str">
        <f>IFERROR(IF(OR('別紙様式3-2（４・５月）'!R35="",'別紙様式3-2（４・５月）'!Z35="ベア加算"),"",P33*VLOOKUP(N33,【参考】数式用!$AD$2:$AH$27,MATCH(O33,【参考】数式用!$K$4:$N$4,0)+1,0)),"")</f>
        <v/>
      </c>
      <c r="S33" s="121"/>
      <c r="T33" s="1007"/>
      <c r="U33" s="1008"/>
      <c r="V33" s="468" t="str">
        <f>IFERROR(IF(AND('別紙様式3-2（４・５月）'!O35="", O33&lt;&gt;""),P33, P33*VLOOKUP(AF33,【参考】数式用4!$DC$3:$DZ$106,MATCH(N33,【参考】数式用4!$DC$2:$DZ$2,0))),"")</f>
        <v/>
      </c>
      <c r="W33" s="100"/>
      <c r="X33" s="466"/>
      <c r="Y33" s="1053" t="str">
        <f>IFERROR(
     IF(OR('別紙様式3-2（４・５月）'!R35="",'別紙様式3-2（４・５月）'!Z35="ベア加算"),"",
                                            X33*VLOOKUP(N33,【参考】数式用!$AD$2:$AH$27,MATCH(W33,【参考】数式用!$K$4:$N$4,0)+1,0)
      ),"")</f>
        <v/>
      </c>
      <c r="Z33" s="1053"/>
      <c r="AA33" s="121"/>
      <c r="AB33" s="467"/>
      <c r="AC33" s="450" t="str">
        <f>IFERROR(IF(AND('別紙様式3-2（４・５月）'!O35="", W33&lt;&gt;"", W33&lt;&gt;"―"),X33, X33*VLOOKUP(AG33,【参考】数式用4!$DC$3:$DZ$106,MATCH(N33,【参考】数式用4!$DC$2:$DZ$2,0))),"")</f>
        <v/>
      </c>
      <c r="AD33" s="474" t="str">
        <f t="shared" si="2"/>
        <v/>
      </c>
      <c r="AE33" s="422" t="str">
        <f t="shared" si="3"/>
        <v/>
      </c>
      <c r="AF33" s="439" t="str">
        <f>IF(O33="","",'別紙様式3-2（４・５月）'!O35&amp;'別紙様式3-2（４・５月）'!P35&amp;'別紙様式3-2（４・５月）'!Q35&amp;"から"&amp;O33)</f>
        <v/>
      </c>
      <c r="AG33" s="439" t="str">
        <f>IF(OR(W33="",W33="―"),"",'別紙様式3-2（４・５月）'!O35&amp;'別紙様式3-2（４・５月）'!P35&amp;'別紙様式3-2（４・５月）'!Q35&amp;"から"&amp;W33)</f>
        <v/>
      </c>
      <c r="AH33" s="398"/>
      <c r="AI33" s="398"/>
      <c r="AJ33" s="398"/>
      <c r="AK33" s="398"/>
      <c r="AL33" s="398"/>
      <c r="AM33" s="398"/>
      <c r="AN33" s="398"/>
      <c r="AO33" s="398"/>
    </row>
    <row r="34" spans="1:41" customFormat="1" ht="24.95" customHeight="1">
      <c r="A34" s="440">
        <v>21</v>
      </c>
      <c r="B34" s="913" t="str">
        <f>IF(基本情報入力シート!C73="","",基本情報入力シート!C73)</f>
        <v/>
      </c>
      <c r="C34" s="914"/>
      <c r="D34" s="914"/>
      <c r="E34" s="914"/>
      <c r="F34" s="914"/>
      <c r="G34" s="914"/>
      <c r="H34" s="914"/>
      <c r="I34" s="915"/>
      <c r="J34" s="425" t="str">
        <f>IF(基本情報入力シート!M73="","",基本情報入力シート!M73)</f>
        <v/>
      </c>
      <c r="K34" s="426" t="str">
        <f>IF(基本情報入力シート!R73="","",基本情報入力シート!R73)</f>
        <v/>
      </c>
      <c r="L34" s="426" t="str">
        <f>IF(基本情報入力シート!W73="","",基本情報入力シート!W73)</f>
        <v/>
      </c>
      <c r="M34" s="427" t="str">
        <f>IF(基本情報入力シート!X73="","",基本情報入力シート!X73)</f>
        <v/>
      </c>
      <c r="N34" s="428" t="str">
        <f>IF(基本情報入力シート!Y73="","",基本情報入力シート!Y73)</f>
        <v/>
      </c>
      <c r="O34" s="99"/>
      <c r="P34" s="1001"/>
      <c r="Q34" s="1002"/>
      <c r="R34" s="465" t="str">
        <f>IFERROR(IF(OR('別紙様式3-2（４・５月）'!R36="",'別紙様式3-2（４・５月）'!Z36="ベア加算"),"",P34*VLOOKUP(N34,【参考】数式用!$AD$2:$AH$27,MATCH(O34,【参考】数式用!$K$4:$N$4,0)+1,0)),"")</f>
        <v/>
      </c>
      <c r="S34" s="121"/>
      <c r="T34" s="1007"/>
      <c r="U34" s="1008"/>
      <c r="V34" s="468" t="str">
        <f>IFERROR(IF(AND('別紙様式3-2（４・５月）'!O36="", O34&lt;&gt;""),P34, P34*VLOOKUP(AF34,【参考】数式用4!$DC$3:$DZ$106,MATCH(N34,【参考】数式用4!$DC$2:$DZ$2,0))),"")</f>
        <v/>
      </c>
      <c r="W34" s="100"/>
      <c r="X34" s="466"/>
      <c r="Y34" s="1053" t="str">
        <f>IFERROR(
     IF(OR('別紙様式3-2（４・５月）'!R36="",'別紙様式3-2（４・５月）'!Z36="ベア加算"),"",
                                            X34*VLOOKUP(N34,【参考】数式用!$AD$2:$AH$27,MATCH(W34,【参考】数式用!$K$4:$N$4,0)+1,0)
      ),"")</f>
        <v/>
      </c>
      <c r="Z34" s="1053"/>
      <c r="AA34" s="121"/>
      <c r="AB34" s="467"/>
      <c r="AC34" s="450" t="str">
        <f>IFERROR(IF(AND('別紙様式3-2（４・５月）'!O36="", W34&lt;&gt;"", W34&lt;&gt;"―"),X34, X34*VLOOKUP(AG34,【参考】数式用4!$DC$3:$DZ$106,MATCH(N34,【参考】数式用4!$DC$2:$DZ$2,0))),"")</f>
        <v/>
      </c>
      <c r="AD34" s="474" t="str">
        <f t="shared" si="2"/>
        <v/>
      </c>
      <c r="AE34" s="422" t="str">
        <f t="shared" si="3"/>
        <v/>
      </c>
      <c r="AF34" s="439" t="str">
        <f>IF(O34="","",'別紙様式3-2（４・５月）'!O36&amp;'別紙様式3-2（４・５月）'!P36&amp;'別紙様式3-2（４・５月）'!Q36&amp;"から"&amp;O34)</f>
        <v/>
      </c>
      <c r="AG34" s="439" t="str">
        <f>IF(OR(W34="",W34="―"),"",'別紙様式3-2（４・５月）'!O36&amp;'別紙様式3-2（４・５月）'!P36&amp;'別紙様式3-2（４・５月）'!Q36&amp;"から"&amp;W34)</f>
        <v/>
      </c>
      <c r="AH34" s="398"/>
      <c r="AI34" s="398"/>
      <c r="AJ34" s="398"/>
      <c r="AK34" s="398"/>
      <c r="AL34" s="398"/>
      <c r="AM34" s="398"/>
      <c r="AN34" s="398"/>
      <c r="AO34" s="398"/>
    </row>
    <row r="35" spans="1:41" customFormat="1" ht="24.95" customHeight="1">
      <c r="A35" s="440">
        <v>22</v>
      </c>
      <c r="B35" s="913" t="str">
        <f>IF(基本情報入力シート!C74="","",基本情報入力シート!C74)</f>
        <v/>
      </c>
      <c r="C35" s="914"/>
      <c r="D35" s="914"/>
      <c r="E35" s="914"/>
      <c r="F35" s="914"/>
      <c r="G35" s="914"/>
      <c r="H35" s="914"/>
      <c r="I35" s="915"/>
      <c r="J35" s="425" t="str">
        <f>IF(基本情報入力シート!M74="","",基本情報入力シート!M74)</f>
        <v/>
      </c>
      <c r="K35" s="426" t="str">
        <f>IF(基本情報入力シート!R74="","",基本情報入力シート!R74)</f>
        <v/>
      </c>
      <c r="L35" s="426" t="str">
        <f>IF(基本情報入力シート!W74="","",基本情報入力シート!W74)</f>
        <v/>
      </c>
      <c r="M35" s="427" t="str">
        <f>IF(基本情報入力シート!X74="","",基本情報入力シート!X74)</f>
        <v/>
      </c>
      <c r="N35" s="428" t="str">
        <f>IF(基本情報入力シート!Y74="","",基本情報入力シート!Y74)</f>
        <v/>
      </c>
      <c r="O35" s="99"/>
      <c r="P35" s="1001"/>
      <c r="Q35" s="1002"/>
      <c r="R35" s="465" t="str">
        <f>IFERROR(IF(OR('別紙様式3-2（４・５月）'!R37="",'別紙様式3-2（４・５月）'!Z37="ベア加算"),"",P35*VLOOKUP(N35,【参考】数式用!$AD$2:$AH$27,MATCH(O35,【参考】数式用!$K$4:$N$4,0)+1,0)),"")</f>
        <v/>
      </c>
      <c r="S35" s="121"/>
      <c r="T35" s="1007"/>
      <c r="U35" s="1008"/>
      <c r="V35" s="468" t="str">
        <f>IFERROR(IF(AND('別紙様式3-2（４・５月）'!O37="", O35&lt;&gt;""),P35, P35*VLOOKUP(AF35,【参考】数式用4!$DC$3:$DZ$106,MATCH(N35,【参考】数式用4!$DC$2:$DZ$2,0))),"")</f>
        <v/>
      </c>
      <c r="W35" s="100"/>
      <c r="X35" s="466"/>
      <c r="Y35" s="1053" t="str">
        <f>IFERROR(
     IF(OR('別紙様式3-2（４・５月）'!R37="",'別紙様式3-2（４・５月）'!Z37="ベア加算"),"",
                                            X35*VLOOKUP(N35,【参考】数式用!$AD$2:$AH$27,MATCH(W35,【参考】数式用!$K$4:$N$4,0)+1,0)
      ),"")</f>
        <v/>
      </c>
      <c r="Z35" s="1053"/>
      <c r="AA35" s="121"/>
      <c r="AB35" s="467"/>
      <c r="AC35" s="450" t="str">
        <f>IFERROR(IF(AND('別紙様式3-2（４・５月）'!O37="", W35&lt;&gt;"", W35&lt;&gt;"―"),X35, X35*VLOOKUP(AG35,【参考】数式用4!$DC$3:$DZ$106,MATCH(N35,【参考】数式用4!$DC$2:$DZ$2,0))),"")</f>
        <v/>
      </c>
      <c r="AD35" s="474" t="str">
        <f t="shared" si="2"/>
        <v/>
      </c>
      <c r="AE35" s="422" t="str">
        <f t="shared" si="3"/>
        <v/>
      </c>
      <c r="AF35" s="439" t="str">
        <f>IF(O35="","",'別紙様式3-2（４・５月）'!O37&amp;'別紙様式3-2（４・５月）'!P37&amp;'別紙様式3-2（４・５月）'!Q37&amp;"から"&amp;O35)</f>
        <v/>
      </c>
      <c r="AG35" s="439" t="str">
        <f>IF(OR(W35="",W35="―"),"",'別紙様式3-2（４・５月）'!O37&amp;'別紙様式3-2（４・５月）'!P37&amp;'別紙様式3-2（４・５月）'!Q37&amp;"から"&amp;W35)</f>
        <v/>
      </c>
      <c r="AH35" s="398"/>
      <c r="AI35" s="398"/>
      <c r="AJ35" s="398"/>
      <c r="AK35" s="398"/>
      <c r="AL35" s="398"/>
      <c r="AM35" s="398"/>
      <c r="AN35" s="398"/>
      <c r="AO35" s="398"/>
    </row>
    <row r="36" spans="1:41" customFormat="1" ht="24.95" customHeight="1">
      <c r="A36" s="440">
        <v>23</v>
      </c>
      <c r="B36" s="913" t="str">
        <f>IF(基本情報入力シート!C75="","",基本情報入力シート!C75)</f>
        <v/>
      </c>
      <c r="C36" s="914"/>
      <c r="D36" s="914"/>
      <c r="E36" s="914"/>
      <c r="F36" s="914"/>
      <c r="G36" s="914"/>
      <c r="H36" s="914"/>
      <c r="I36" s="915"/>
      <c r="J36" s="425" t="str">
        <f>IF(基本情報入力シート!M75="","",基本情報入力シート!M75)</f>
        <v/>
      </c>
      <c r="K36" s="426" t="str">
        <f>IF(基本情報入力シート!R75="","",基本情報入力シート!R75)</f>
        <v/>
      </c>
      <c r="L36" s="426" t="str">
        <f>IF(基本情報入力シート!W75="","",基本情報入力シート!W75)</f>
        <v/>
      </c>
      <c r="M36" s="427" t="str">
        <f>IF(基本情報入力シート!X75="","",基本情報入力シート!X75)</f>
        <v/>
      </c>
      <c r="N36" s="428" t="str">
        <f>IF(基本情報入力シート!Y75="","",基本情報入力シート!Y75)</f>
        <v/>
      </c>
      <c r="O36" s="99"/>
      <c r="P36" s="1001"/>
      <c r="Q36" s="1002"/>
      <c r="R36" s="465" t="str">
        <f>IFERROR(IF(OR('別紙様式3-2（４・５月）'!R38="",'別紙様式3-2（４・５月）'!Z38="ベア加算"),"",P36*VLOOKUP(N36,【参考】数式用!$AD$2:$AH$27,MATCH(O36,【参考】数式用!$K$4:$N$4,0)+1,0)),"")</f>
        <v/>
      </c>
      <c r="S36" s="121"/>
      <c r="T36" s="1007"/>
      <c r="U36" s="1008"/>
      <c r="V36" s="468" t="str">
        <f>IFERROR(IF(AND('別紙様式3-2（４・５月）'!O38="", O36&lt;&gt;""),P36, P36*VLOOKUP(AF36,【参考】数式用4!$DC$3:$DZ$106,MATCH(N36,【参考】数式用4!$DC$2:$DZ$2,0))),"")</f>
        <v/>
      </c>
      <c r="W36" s="100"/>
      <c r="X36" s="466"/>
      <c r="Y36" s="1053" t="str">
        <f>IFERROR(
     IF(OR('別紙様式3-2（４・５月）'!R38="",'別紙様式3-2（４・５月）'!Z38="ベア加算"),"",
                                            X36*VLOOKUP(N36,【参考】数式用!$AD$2:$AH$27,MATCH(W36,【参考】数式用!$K$4:$N$4,0)+1,0)
      ),"")</f>
        <v/>
      </c>
      <c r="Z36" s="1053"/>
      <c r="AA36" s="121"/>
      <c r="AB36" s="467"/>
      <c r="AC36" s="450" t="str">
        <f>IFERROR(IF(AND('別紙様式3-2（４・５月）'!O38="", W36&lt;&gt;"", W36&lt;&gt;"―"),X36, X36*VLOOKUP(AG36,【参考】数式用4!$DC$3:$DZ$106,MATCH(N36,【参考】数式用4!$DC$2:$DZ$2,0))),"")</f>
        <v/>
      </c>
      <c r="AD36" s="474" t="str">
        <f t="shared" si="2"/>
        <v/>
      </c>
      <c r="AE36" s="422" t="str">
        <f t="shared" si="3"/>
        <v/>
      </c>
      <c r="AF36" s="439" t="str">
        <f>IF(O36="","",'別紙様式3-2（４・５月）'!O38&amp;'別紙様式3-2（４・５月）'!P38&amp;'別紙様式3-2（４・５月）'!Q38&amp;"から"&amp;O36)</f>
        <v/>
      </c>
      <c r="AG36" s="439" t="str">
        <f>IF(OR(W36="",W36="―"),"",'別紙様式3-2（４・５月）'!O38&amp;'別紙様式3-2（４・５月）'!P38&amp;'別紙様式3-2（４・５月）'!Q38&amp;"から"&amp;W36)</f>
        <v/>
      </c>
      <c r="AH36" s="398"/>
      <c r="AI36" s="398"/>
      <c r="AJ36" s="398"/>
      <c r="AK36" s="398"/>
      <c r="AL36" s="398"/>
      <c r="AM36" s="398"/>
      <c r="AN36" s="398"/>
      <c r="AO36" s="398"/>
    </row>
    <row r="37" spans="1:41" customFormat="1" ht="24.95" customHeight="1">
      <c r="A37" s="440">
        <v>24</v>
      </c>
      <c r="B37" s="913" t="str">
        <f>IF(基本情報入力シート!C76="","",基本情報入力シート!C76)</f>
        <v/>
      </c>
      <c r="C37" s="914"/>
      <c r="D37" s="914"/>
      <c r="E37" s="914"/>
      <c r="F37" s="914"/>
      <c r="G37" s="914"/>
      <c r="H37" s="914"/>
      <c r="I37" s="915"/>
      <c r="J37" s="425" t="str">
        <f>IF(基本情報入力シート!M76="","",基本情報入力シート!M76)</f>
        <v/>
      </c>
      <c r="K37" s="426" t="str">
        <f>IF(基本情報入力シート!R76="","",基本情報入力シート!R76)</f>
        <v/>
      </c>
      <c r="L37" s="426" t="str">
        <f>IF(基本情報入力シート!W76="","",基本情報入力シート!W76)</f>
        <v/>
      </c>
      <c r="M37" s="427" t="str">
        <f>IF(基本情報入力シート!X76="","",基本情報入力シート!X76)</f>
        <v/>
      </c>
      <c r="N37" s="428" t="str">
        <f>IF(基本情報入力シート!Y76="","",基本情報入力シート!Y76)</f>
        <v/>
      </c>
      <c r="O37" s="99"/>
      <c r="P37" s="1001"/>
      <c r="Q37" s="1002"/>
      <c r="R37" s="465" t="str">
        <f>IFERROR(IF(OR('別紙様式3-2（４・５月）'!R39="",'別紙様式3-2（４・５月）'!Z39="ベア加算"),"",P37*VLOOKUP(N37,【参考】数式用!$AD$2:$AH$27,MATCH(O37,【参考】数式用!$K$4:$N$4,0)+1,0)),"")</f>
        <v/>
      </c>
      <c r="S37" s="121"/>
      <c r="T37" s="1007"/>
      <c r="U37" s="1008"/>
      <c r="V37" s="468" t="str">
        <f>IFERROR(IF(AND('別紙様式3-2（４・５月）'!O39="", O37&lt;&gt;""),P37, P37*VLOOKUP(AF37,【参考】数式用4!$DC$3:$DZ$106,MATCH(N37,【参考】数式用4!$DC$2:$DZ$2,0))),"")</f>
        <v/>
      </c>
      <c r="W37" s="100"/>
      <c r="X37" s="466"/>
      <c r="Y37" s="1053" t="str">
        <f>IFERROR(
     IF(OR('別紙様式3-2（４・５月）'!R39="",'別紙様式3-2（４・５月）'!Z39="ベア加算"),"",
                                            X37*VLOOKUP(N37,【参考】数式用!$AD$2:$AH$27,MATCH(W37,【参考】数式用!$K$4:$N$4,0)+1,0)
      ),"")</f>
        <v/>
      </c>
      <c r="Z37" s="1053"/>
      <c r="AA37" s="121"/>
      <c r="AB37" s="467"/>
      <c r="AC37" s="450" t="str">
        <f>IFERROR(IF(AND('別紙様式3-2（４・５月）'!O39="", W37&lt;&gt;"", W37&lt;&gt;"―"),X37, X37*VLOOKUP(AG37,【参考】数式用4!$DC$3:$DZ$106,MATCH(N37,【参考】数式用4!$DC$2:$DZ$2,0))),"")</f>
        <v/>
      </c>
      <c r="AD37" s="474" t="str">
        <f t="shared" si="2"/>
        <v/>
      </c>
      <c r="AE37" s="422" t="str">
        <f t="shared" si="3"/>
        <v/>
      </c>
      <c r="AF37" s="439" t="str">
        <f>IF(O37="","",'別紙様式3-2（４・５月）'!O39&amp;'別紙様式3-2（４・５月）'!P39&amp;'別紙様式3-2（４・５月）'!Q39&amp;"から"&amp;O37)</f>
        <v/>
      </c>
      <c r="AG37" s="439" t="str">
        <f>IF(OR(W37="",W37="―"),"",'別紙様式3-2（４・５月）'!O39&amp;'別紙様式3-2（４・５月）'!P39&amp;'別紙様式3-2（４・５月）'!Q39&amp;"から"&amp;W37)</f>
        <v/>
      </c>
      <c r="AH37" s="398"/>
      <c r="AI37" s="398"/>
      <c r="AJ37" s="398"/>
      <c r="AK37" s="398"/>
      <c r="AL37" s="398"/>
      <c r="AM37" s="398"/>
      <c r="AN37" s="398"/>
      <c r="AO37" s="398"/>
    </row>
    <row r="38" spans="1:41" customFormat="1" ht="24.95" customHeight="1">
      <c r="A38" s="440">
        <v>25</v>
      </c>
      <c r="B38" s="913" t="str">
        <f>IF(基本情報入力シート!C77="","",基本情報入力シート!C77)</f>
        <v/>
      </c>
      <c r="C38" s="914"/>
      <c r="D38" s="914"/>
      <c r="E38" s="914"/>
      <c r="F38" s="914"/>
      <c r="G38" s="914"/>
      <c r="H38" s="914"/>
      <c r="I38" s="915"/>
      <c r="J38" s="425" t="str">
        <f>IF(基本情報入力シート!M77="","",基本情報入力シート!M77)</f>
        <v/>
      </c>
      <c r="K38" s="426" t="str">
        <f>IF(基本情報入力シート!R77="","",基本情報入力シート!R77)</f>
        <v/>
      </c>
      <c r="L38" s="426" t="str">
        <f>IF(基本情報入力シート!W77="","",基本情報入力シート!W77)</f>
        <v/>
      </c>
      <c r="M38" s="427" t="str">
        <f>IF(基本情報入力シート!X77="","",基本情報入力シート!X77)</f>
        <v/>
      </c>
      <c r="N38" s="428" t="str">
        <f>IF(基本情報入力シート!Y77="","",基本情報入力シート!Y77)</f>
        <v/>
      </c>
      <c r="O38" s="99"/>
      <c r="P38" s="1001"/>
      <c r="Q38" s="1002"/>
      <c r="R38" s="465" t="str">
        <f>IFERROR(IF(OR('別紙様式3-2（４・５月）'!R40="",'別紙様式3-2（４・５月）'!Z40="ベア加算"),"",P38*VLOOKUP(N38,【参考】数式用!$AD$2:$AH$27,MATCH(O38,【参考】数式用!$K$4:$N$4,0)+1,0)),"")</f>
        <v/>
      </c>
      <c r="S38" s="121"/>
      <c r="T38" s="1007"/>
      <c r="U38" s="1008"/>
      <c r="V38" s="468" t="str">
        <f>IFERROR(IF(AND('別紙様式3-2（４・５月）'!O40="", O38&lt;&gt;""),P38, P38*VLOOKUP(AF38,【参考】数式用4!$DC$3:$DZ$106,MATCH(N38,【参考】数式用4!$DC$2:$DZ$2,0))),"")</f>
        <v/>
      </c>
      <c r="W38" s="100"/>
      <c r="X38" s="466"/>
      <c r="Y38" s="1053" t="str">
        <f>IFERROR(
     IF(OR('別紙様式3-2（４・５月）'!R40="",'別紙様式3-2（４・５月）'!Z40="ベア加算"),"",
                                            X38*VLOOKUP(N38,【参考】数式用!$AD$2:$AH$27,MATCH(W38,【参考】数式用!$K$4:$N$4,0)+1,0)
      ),"")</f>
        <v/>
      </c>
      <c r="Z38" s="1053"/>
      <c r="AA38" s="121"/>
      <c r="AB38" s="467"/>
      <c r="AC38" s="450" t="str">
        <f>IFERROR(IF(AND('別紙様式3-2（４・５月）'!O40="", W38&lt;&gt;"", W38&lt;&gt;"―"),X38, X38*VLOOKUP(AG38,【参考】数式用4!$DC$3:$DZ$106,MATCH(N38,【参考】数式用4!$DC$2:$DZ$2,0))),"")</f>
        <v/>
      </c>
      <c r="AD38" s="474" t="str">
        <f t="shared" si="2"/>
        <v/>
      </c>
      <c r="AE38" s="422" t="str">
        <f t="shared" si="3"/>
        <v/>
      </c>
      <c r="AF38" s="439" t="str">
        <f>IF(O38="","",'別紙様式3-2（４・５月）'!O40&amp;'別紙様式3-2（４・５月）'!P40&amp;'別紙様式3-2（４・５月）'!Q40&amp;"から"&amp;O38)</f>
        <v/>
      </c>
      <c r="AG38" s="439" t="str">
        <f>IF(OR(W38="",W38="―"),"",'別紙様式3-2（４・５月）'!O40&amp;'別紙様式3-2（４・５月）'!P40&amp;'別紙様式3-2（４・５月）'!Q40&amp;"から"&amp;W38)</f>
        <v/>
      </c>
      <c r="AH38" s="398"/>
      <c r="AI38" s="398"/>
      <c r="AJ38" s="398"/>
      <c r="AK38" s="398"/>
      <c r="AL38" s="398"/>
      <c r="AM38" s="398"/>
      <c r="AN38" s="398"/>
      <c r="AO38" s="398"/>
    </row>
    <row r="39" spans="1:41" customFormat="1" ht="24.95" customHeight="1">
      <c r="A39" s="440">
        <v>26</v>
      </c>
      <c r="B39" s="913" t="str">
        <f>IF(基本情報入力シート!C78="","",基本情報入力シート!C78)</f>
        <v/>
      </c>
      <c r="C39" s="914"/>
      <c r="D39" s="914"/>
      <c r="E39" s="914"/>
      <c r="F39" s="914"/>
      <c r="G39" s="914"/>
      <c r="H39" s="914"/>
      <c r="I39" s="915"/>
      <c r="J39" s="425" t="str">
        <f>IF(基本情報入力シート!M78="","",基本情報入力シート!M78)</f>
        <v/>
      </c>
      <c r="K39" s="426" t="str">
        <f>IF(基本情報入力シート!R78="","",基本情報入力シート!R78)</f>
        <v/>
      </c>
      <c r="L39" s="426" t="str">
        <f>IF(基本情報入力シート!W78="","",基本情報入力シート!W78)</f>
        <v/>
      </c>
      <c r="M39" s="427" t="str">
        <f>IF(基本情報入力シート!X78="","",基本情報入力シート!X78)</f>
        <v/>
      </c>
      <c r="N39" s="428" t="str">
        <f>IF(基本情報入力シート!Y78="","",基本情報入力シート!Y78)</f>
        <v/>
      </c>
      <c r="O39" s="99"/>
      <c r="P39" s="1001"/>
      <c r="Q39" s="1002"/>
      <c r="R39" s="465" t="str">
        <f>IFERROR(IF(OR('別紙様式3-2（４・５月）'!R41="",'別紙様式3-2（４・５月）'!Z41="ベア加算"),"",P39*VLOOKUP(N39,【参考】数式用!$AD$2:$AH$27,MATCH(O39,【参考】数式用!$K$4:$N$4,0)+1,0)),"")</f>
        <v/>
      </c>
      <c r="S39" s="121"/>
      <c r="T39" s="1007"/>
      <c r="U39" s="1008"/>
      <c r="V39" s="468" t="str">
        <f>IFERROR(IF(AND('別紙様式3-2（４・５月）'!O41="", O39&lt;&gt;""),P39, P39*VLOOKUP(AF39,【参考】数式用4!$DC$3:$DZ$106,MATCH(N39,【参考】数式用4!$DC$2:$DZ$2,0))),"")</f>
        <v/>
      </c>
      <c r="W39" s="100"/>
      <c r="X39" s="466"/>
      <c r="Y39" s="1053" t="str">
        <f>IFERROR(
     IF(OR('別紙様式3-2（４・５月）'!R41="",'別紙様式3-2（４・５月）'!Z41="ベア加算"),"",
                                            X39*VLOOKUP(N39,【参考】数式用!$AD$2:$AH$27,MATCH(W39,【参考】数式用!$K$4:$N$4,0)+1,0)
      ),"")</f>
        <v/>
      </c>
      <c r="Z39" s="1053"/>
      <c r="AA39" s="121"/>
      <c r="AB39" s="467"/>
      <c r="AC39" s="450" t="str">
        <f>IFERROR(IF(AND('別紙様式3-2（４・５月）'!O41="", W39&lt;&gt;"", W39&lt;&gt;"―"),X39, X39*VLOOKUP(AG39,【参考】数式用4!$DC$3:$DZ$106,MATCH(N39,【参考】数式用4!$DC$2:$DZ$2,0))),"")</f>
        <v/>
      </c>
      <c r="AD39" s="474" t="str">
        <f t="shared" si="2"/>
        <v/>
      </c>
      <c r="AE39" s="422" t="str">
        <f t="shared" si="3"/>
        <v/>
      </c>
      <c r="AF39" s="439" t="str">
        <f>IF(O39="","",'別紙様式3-2（４・５月）'!O41&amp;'別紙様式3-2（４・５月）'!P41&amp;'別紙様式3-2（４・５月）'!Q41&amp;"から"&amp;O39)</f>
        <v/>
      </c>
      <c r="AG39" s="439" t="str">
        <f>IF(OR(W39="",W39="―"),"",'別紙様式3-2（４・５月）'!O41&amp;'別紙様式3-2（４・５月）'!P41&amp;'別紙様式3-2（４・５月）'!Q41&amp;"から"&amp;W39)</f>
        <v/>
      </c>
      <c r="AH39" s="398"/>
      <c r="AI39" s="398"/>
      <c r="AJ39" s="398"/>
      <c r="AK39" s="398"/>
      <c r="AL39" s="398"/>
      <c r="AM39" s="398"/>
      <c r="AN39" s="398"/>
      <c r="AO39" s="398"/>
    </row>
    <row r="40" spans="1:41" customFormat="1" ht="24.95" customHeight="1">
      <c r="A40" s="440">
        <v>27</v>
      </c>
      <c r="B40" s="913" t="str">
        <f>IF(基本情報入力シート!C79="","",基本情報入力シート!C79)</f>
        <v/>
      </c>
      <c r="C40" s="914"/>
      <c r="D40" s="914"/>
      <c r="E40" s="914"/>
      <c r="F40" s="914"/>
      <c r="G40" s="914"/>
      <c r="H40" s="914"/>
      <c r="I40" s="915"/>
      <c r="J40" s="425" t="str">
        <f>IF(基本情報入力シート!M79="","",基本情報入力シート!M79)</f>
        <v/>
      </c>
      <c r="K40" s="426" t="str">
        <f>IF(基本情報入力シート!R79="","",基本情報入力シート!R79)</f>
        <v/>
      </c>
      <c r="L40" s="426" t="str">
        <f>IF(基本情報入力シート!W79="","",基本情報入力シート!W79)</f>
        <v/>
      </c>
      <c r="M40" s="427" t="str">
        <f>IF(基本情報入力シート!X79="","",基本情報入力シート!X79)</f>
        <v/>
      </c>
      <c r="N40" s="428" t="str">
        <f>IF(基本情報入力シート!Y79="","",基本情報入力シート!Y79)</f>
        <v/>
      </c>
      <c r="O40" s="99"/>
      <c r="P40" s="1001"/>
      <c r="Q40" s="1002"/>
      <c r="R40" s="465" t="str">
        <f>IFERROR(IF(OR('別紙様式3-2（４・５月）'!R42="",'別紙様式3-2（４・５月）'!Z42="ベア加算"),"",P40*VLOOKUP(N40,【参考】数式用!$AD$2:$AH$27,MATCH(O40,【参考】数式用!$K$4:$N$4,0)+1,0)),"")</f>
        <v/>
      </c>
      <c r="S40" s="121"/>
      <c r="T40" s="1007"/>
      <c r="U40" s="1008"/>
      <c r="V40" s="468" t="str">
        <f>IFERROR(IF(AND('別紙様式3-2（４・５月）'!O42="", O40&lt;&gt;""),P40, P40*VLOOKUP(AF40,【参考】数式用4!$DC$3:$DZ$106,MATCH(N40,【参考】数式用4!$DC$2:$DZ$2,0))),"")</f>
        <v/>
      </c>
      <c r="W40" s="100"/>
      <c r="X40" s="466"/>
      <c r="Y40" s="1053" t="str">
        <f>IFERROR(
     IF(OR('別紙様式3-2（４・５月）'!R42="",'別紙様式3-2（４・５月）'!Z42="ベア加算"),"",
                                            X40*VLOOKUP(N40,【参考】数式用!$AD$2:$AH$27,MATCH(W40,【参考】数式用!$K$4:$N$4,0)+1,0)
      ),"")</f>
        <v/>
      </c>
      <c r="Z40" s="1053"/>
      <c r="AA40" s="121"/>
      <c r="AB40" s="467"/>
      <c r="AC40" s="450" t="str">
        <f>IFERROR(IF(AND('別紙様式3-2（４・５月）'!O42="", W40&lt;&gt;"", W40&lt;&gt;"―"),X40, X40*VLOOKUP(AG40,【参考】数式用4!$DC$3:$DZ$106,MATCH(N40,【参考】数式用4!$DC$2:$DZ$2,0))),"")</f>
        <v/>
      </c>
      <c r="AD40" s="474" t="str">
        <f t="shared" si="2"/>
        <v/>
      </c>
      <c r="AE40" s="422" t="str">
        <f t="shared" si="3"/>
        <v/>
      </c>
      <c r="AF40" s="439" t="str">
        <f>IF(O40="","",'別紙様式3-2（４・５月）'!O42&amp;'別紙様式3-2（４・５月）'!P42&amp;'別紙様式3-2（４・５月）'!Q42&amp;"から"&amp;O40)</f>
        <v/>
      </c>
      <c r="AG40" s="439" t="str">
        <f>IF(OR(W40="",W40="―"),"",'別紙様式3-2（４・５月）'!O42&amp;'別紙様式3-2（４・５月）'!P42&amp;'別紙様式3-2（４・５月）'!Q42&amp;"から"&amp;W40)</f>
        <v/>
      </c>
      <c r="AH40" s="398"/>
      <c r="AI40" s="398"/>
      <c r="AJ40" s="398"/>
      <c r="AK40" s="398"/>
      <c r="AL40" s="398"/>
      <c r="AM40" s="398"/>
      <c r="AN40" s="398"/>
      <c r="AO40" s="398"/>
    </row>
    <row r="41" spans="1:41" customFormat="1" ht="24.95" customHeight="1">
      <c r="A41" s="440">
        <v>28</v>
      </c>
      <c r="B41" s="913" t="str">
        <f>IF(基本情報入力シート!C80="","",基本情報入力シート!C80)</f>
        <v/>
      </c>
      <c r="C41" s="914"/>
      <c r="D41" s="914"/>
      <c r="E41" s="914"/>
      <c r="F41" s="914"/>
      <c r="G41" s="914"/>
      <c r="H41" s="914"/>
      <c r="I41" s="915"/>
      <c r="J41" s="425" t="str">
        <f>IF(基本情報入力シート!M80="","",基本情報入力シート!M80)</f>
        <v/>
      </c>
      <c r="K41" s="426" t="str">
        <f>IF(基本情報入力シート!R80="","",基本情報入力シート!R80)</f>
        <v/>
      </c>
      <c r="L41" s="426" t="str">
        <f>IF(基本情報入力シート!W80="","",基本情報入力シート!W80)</f>
        <v/>
      </c>
      <c r="M41" s="427" t="str">
        <f>IF(基本情報入力シート!X80="","",基本情報入力シート!X80)</f>
        <v/>
      </c>
      <c r="N41" s="428" t="str">
        <f>IF(基本情報入力シート!Y80="","",基本情報入力シート!Y80)</f>
        <v/>
      </c>
      <c r="O41" s="99"/>
      <c r="P41" s="1001"/>
      <c r="Q41" s="1002"/>
      <c r="R41" s="465" t="str">
        <f>IFERROR(IF(OR('別紙様式3-2（４・５月）'!R43="",'別紙様式3-2（４・５月）'!Z43="ベア加算"),"",P41*VLOOKUP(N41,【参考】数式用!$AD$2:$AH$27,MATCH(O41,【参考】数式用!$K$4:$N$4,0)+1,0)),"")</f>
        <v/>
      </c>
      <c r="S41" s="121"/>
      <c r="T41" s="1007"/>
      <c r="U41" s="1008"/>
      <c r="V41" s="468" t="str">
        <f>IFERROR(IF(AND('別紙様式3-2（４・５月）'!O43="", O41&lt;&gt;""),P41, P41*VLOOKUP(AF41,【参考】数式用4!$DC$3:$DZ$106,MATCH(N41,【参考】数式用4!$DC$2:$DZ$2,0))),"")</f>
        <v/>
      </c>
      <c r="W41" s="100"/>
      <c r="X41" s="466"/>
      <c r="Y41" s="1053" t="str">
        <f>IFERROR(
     IF(OR('別紙様式3-2（４・５月）'!R43="",'別紙様式3-2（４・５月）'!Z43="ベア加算"),"",
                                            X41*VLOOKUP(N41,【参考】数式用!$AD$2:$AH$27,MATCH(W41,【参考】数式用!$K$4:$N$4,0)+1,0)
      ),"")</f>
        <v/>
      </c>
      <c r="Z41" s="1053"/>
      <c r="AA41" s="121"/>
      <c r="AB41" s="467"/>
      <c r="AC41" s="450" t="str">
        <f>IFERROR(IF(AND('別紙様式3-2（４・５月）'!O43="", W41&lt;&gt;"", W41&lt;&gt;"―"),X41, X41*VLOOKUP(AG41,【参考】数式用4!$DC$3:$DZ$106,MATCH(N41,【参考】数式用4!$DC$2:$DZ$2,0))),"")</f>
        <v/>
      </c>
      <c r="AD41" s="474" t="str">
        <f t="shared" si="2"/>
        <v/>
      </c>
      <c r="AE41" s="422" t="str">
        <f t="shared" si="3"/>
        <v/>
      </c>
      <c r="AF41" s="439" t="str">
        <f>IF(O41="","",'別紙様式3-2（４・５月）'!O43&amp;'別紙様式3-2（４・５月）'!P43&amp;'別紙様式3-2（４・５月）'!Q43&amp;"から"&amp;O41)</f>
        <v/>
      </c>
      <c r="AG41" s="439" t="str">
        <f>IF(OR(W41="",W41="―"),"",'別紙様式3-2（４・５月）'!O43&amp;'別紙様式3-2（４・５月）'!P43&amp;'別紙様式3-2（４・５月）'!Q43&amp;"から"&amp;W41)</f>
        <v/>
      </c>
      <c r="AH41" s="398"/>
      <c r="AI41" s="398"/>
      <c r="AJ41" s="398"/>
      <c r="AK41" s="398"/>
      <c r="AL41" s="398"/>
      <c r="AM41" s="398"/>
      <c r="AN41" s="398"/>
      <c r="AO41" s="398"/>
    </row>
    <row r="42" spans="1:41" customFormat="1" ht="24.95" customHeight="1">
      <c r="A42" s="440">
        <v>29</v>
      </c>
      <c r="B42" s="913" t="str">
        <f>IF(基本情報入力シート!C81="","",基本情報入力シート!C81)</f>
        <v/>
      </c>
      <c r="C42" s="914"/>
      <c r="D42" s="914"/>
      <c r="E42" s="914"/>
      <c r="F42" s="914"/>
      <c r="G42" s="914"/>
      <c r="H42" s="914"/>
      <c r="I42" s="915"/>
      <c r="J42" s="425" t="str">
        <f>IF(基本情報入力シート!M81="","",基本情報入力シート!M81)</f>
        <v/>
      </c>
      <c r="K42" s="426" t="str">
        <f>IF(基本情報入力シート!R81="","",基本情報入力シート!R81)</f>
        <v/>
      </c>
      <c r="L42" s="426" t="str">
        <f>IF(基本情報入力シート!W81="","",基本情報入力シート!W81)</f>
        <v/>
      </c>
      <c r="M42" s="427" t="str">
        <f>IF(基本情報入力シート!X81="","",基本情報入力シート!X81)</f>
        <v/>
      </c>
      <c r="N42" s="428" t="str">
        <f>IF(基本情報入力シート!Y81="","",基本情報入力シート!Y81)</f>
        <v/>
      </c>
      <c r="O42" s="99"/>
      <c r="P42" s="1001"/>
      <c r="Q42" s="1002"/>
      <c r="R42" s="465" t="str">
        <f>IFERROR(IF(OR('別紙様式3-2（４・５月）'!R44="",'別紙様式3-2（４・５月）'!Z44="ベア加算"),"",P42*VLOOKUP(N42,【参考】数式用!$AD$2:$AH$27,MATCH(O42,【参考】数式用!$K$4:$N$4,0)+1,0)),"")</f>
        <v/>
      </c>
      <c r="S42" s="121"/>
      <c r="T42" s="1007"/>
      <c r="U42" s="1008"/>
      <c r="V42" s="468" t="str">
        <f>IFERROR(IF(AND('別紙様式3-2（４・５月）'!O44="", O42&lt;&gt;""),P42, P42*VLOOKUP(AF42,【参考】数式用4!$DC$3:$DZ$106,MATCH(N42,【参考】数式用4!$DC$2:$DZ$2,0))),"")</f>
        <v/>
      </c>
      <c r="W42" s="100"/>
      <c r="X42" s="466"/>
      <c r="Y42" s="1053" t="str">
        <f>IFERROR(
     IF(OR('別紙様式3-2（４・５月）'!R44="",'別紙様式3-2（４・５月）'!Z44="ベア加算"),"",
                                            X42*VLOOKUP(N42,【参考】数式用!$AD$2:$AH$27,MATCH(W42,【参考】数式用!$K$4:$N$4,0)+1,0)
      ),"")</f>
        <v/>
      </c>
      <c r="Z42" s="1053"/>
      <c r="AA42" s="121"/>
      <c r="AB42" s="467"/>
      <c r="AC42" s="450" t="str">
        <f>IFERROR(IF(AND('別紙様式3-2（４・５月）'!O44="", W42&lt;&gt;"", W42&lt;&gt;"―"),X42, X42*VLOOKUP(AG42,【参考】数式用4!$DC$3:$DZ$106,MATCH(N42,【参考】数式用4!$DC$2:$DZ$2,0))),"")</f>
        <v/>
      </c>
      <c r="AD42" s="474" t="str">
        <f t="shared" si="2"/>
        <v/>
      </c>
      <c r="AE42" s="422" t="str">
        <f t="shared" si="3"/>
        <v/>
      </c>
      <c r="AF42" s="439" t="str">
        <f>IF(O42="","",'別紙様式3-2（４・５月）'!O44&amp;'別紙様式3-2（４・５月）'!P44&amp;'別紙様式3-2（４・５月）'!Q44&amp;"から"&amp;O42)</f>
        <v/>
      </c>
      <c r="AG42" s="439" t="str">
        <f>IF(OR(W42="",W42="―"),"",'別紙様式3-2（４・５月）'!O44&amp;'別紙様式3-2（４・５月）'!P44&amp;'別紙様式3-2（４・５月）'!Q44&amp;"から"&amp;W42)</f>
        <v/>
      </c>
      <c r="AH42" s="398"/>
      <c r="AI42" s="398"/>
      <c r="AJ42" s="398"/>
      <c r="AK42" s="398"/>
      <c r="AL42" s="398"/>
      <c r="AM42" s="398"/>
      <c r="AN42" s="398"/>
      <c r="AO42" s="398"/>
    </row>
    <row r="43" spans="1:41" customFormat="1" ht="24.95" customHeight="1">
      <c r="A43" s="440">
        <v>30</v>
      </c>
      <c r="B43" s="913" t="str">
        <f>IF(基本情報入力シート!C82="","",基本情報入力シート!C82)</f>
        <v/>
      </c>
      <c r="C43" s="914"/>
      <c r="D43" s="914"/>
      <c r="E43" s="914"/>
      <c r="F43" s="914"/>
      <c r="G43" s="914"/>
      <c r="H43" s="914"/>
      <c r="I43" s="915"/>
      <c r="J43" s="425" t="str">
        <f>IF(基本情報入力シート!M82="","",基本情報入力シート!M82)</f>
        <v/>
      </c>
      <c r="K43" s="426" t="str">
        <f>IF(基本情報入力シート!R82="","",基本情報入力シート!R82)</f>
        <v/>
      </c>
      <c r="L43" s="426" t="str">
        <f>IF(基本情報入力シート!W82="","",基本情報入力シート!W82)</f>
        <v/>
      </c>
      <c r="M43" s="427" t="str">
        <f>IF(基本情報入力シート!X82="","",基本情報入力シート!X82)</f>
        <v/>
      </c>
      <c r="N43" s="428" t="str">
        <f>IF(基本情報入力シート!Y82="","",基本情報入力シート!Y82)</f>
        <v/>
      </c>
      <c r="O43" s="99"/>
      <c r="P43" s="1001"/>
      <c r="Q43" s="1002"/>
      <c r="R43" s="465" t="str">
        <f>IFERROR(IF(OR('別紙様式3-2（４・５月）'!R45="",'別紙様式3-2（４・５月）'!Z45="ベア加算"),"",P43*VLOOKUP(N43,【参考】数式用!$AD$2:$AH$27,MATCH(O43,【参考】数式用!$K$4:$N$4,0)+1,0)),"")</f>
        <v/>
      </c>
      <c r="S43" s="121"/>
      <c r="T43" s="1007"/>
      <c r="U43" s="1008"/>
      <c r="V43" s="468" t="str">
        <f>IFERROR(IF(AND('別紙様式3-2（４・５月）'!O45="", O43&lt;&gt;""),P43, P43*VLOOKUP(AF43,【参考】数式用4!$DC$3:$DZ$106,MATCH(N43,【参考】数式用4!$DC$2:$DZ$2,0))),"")</f>
        <v/>
      </c>
      <c r="W43" s="100"/>
      <c r="X43" s="466"/>
      <c r="Y43" s="1053" t="str">
        <f>IFERROR(
     IF(OR('別紙様式3-2（４・５月）'!R45="",'別紙様式3-2（４・５月）'!Z45="ベア加算"),"",
                                            X43*VLOOKUP(N43,【参考】数式用!$AD$2:$AH$27,MATCH(W43,【参考】数式用!$K$4:$N$4,0)+1,0)
      ),"")</f>
        <v/>
      </c>
      <c r="Z43" s="1053"/>
      <c r="AA43" s="121"/>
      <c r="AB43" s="467"/>
      <c r="AC43" s="450" t="str">
        <f>IFERROR(IF(AND('別紙様式3-2（４・５月）'!O45="", W43&lt;&gt;"", W43&lt;&gt;"―"),X43, X43*VLOOKUP(AG43,【参考】数式用4!$DC$3:$DZ$106,MATCH(N43,【参考】数式用4!$DC$2:$DZ$2,0))),"")</f>
        <v/>
      </c>
      <c r="AD43" s="474" t="str">
        <f t="shared" si="2"/>
        <v/>
      </c>
      <c r="AE43" s="422" t="str">
        <f t="shared" si="3"/>
        <v/>
      </c>
      <c r="AF43" s="439" t="str">
        <f>IF(O43="","",'別紙様式3-2（４・５月）'!O45&amp;'別紙様式3-2（４・５月）'!P45&amp;'別紙様式3-2（４・５月）'!Q45&amp;"から"&amp;O43)</f>
        <v/>
      </c>
      <c r="AG43" s="439" t="str">
        <f>IF(OR(W43="",W43="―"),"",'別紙様式3-2（４・５月）'!O45&amp;'別紙様式3-2（４・５月）'!P45&amp;'別紙様式3-2（４・５月）'!Q45&amp;"から"&amp;W43)</f>
        <v/>
      </c>
      <c r="AH43" s="398"/>
      <c r="AI43" s="398"/>
      <c r="AJ43" s="398"/>
      <c r="AK43" s="398"/>
      <c r="AL43" s="398"/>
      <c r="AM43" s="398"/>
      <c r="AN43" s="398"/>
      <c r="AO43" s="398"/>
    </row>
    <row r="44" spans="1:41" customFormat="1" ht="24.95" customHeight="1">
      <c r="A44" s="440">
        <v>31</v>
      </c>
      <c r="B44" s="913" t="str">
        <f>IF(基本情報入力シート!C83="","",基本情報入力シート!C83)</f>
        <v/>
      </c>
      <c r="C44" s="914"/>
      <c r="D44" s="914"/>
      <c r="E44" s="914"/>
      <c r="F44" s="914"/>
      <c r="G44" s="914"/>
      <c r="H44" s="914"/>
      <c r="I44" s="915"/>
      <c r="J44" s="425" t="str">
        <f>IF(基本情報入力シート!M83="","",基本情報入力シート!M83)</f>
        <v/>
      </c>
      <c r="K44" s="426" t="str">
        <f>IF(基本情報入力シート!R83="","",基本情報入力シート!R83)</f>
        <v/>
      </c>
      <c r="L44" s="426" t="str">
        <f>IF(基本情報入力シート!W83="","",基本情報入力シート!W83)</f>
        <v/>
      </c>
      <c r="M44" s="427" t="str">
        <f>IF(基本情報入力シート!X83="","",基本情報入力シート!X83)</f>
        <v/>
      </c>
      <c r="N44" s="428" t="str">
        <f>IF(基本情報入力シート!Y83="","",基本情報入力シート!Y83)</f>
        <v/>
      </c>
      <c r="O44" s="99"/>
      <c r="P44" s="1001"/>
      <c r="Q44" s="1002"/>
      <c r="R44" s="465" t="str">
        <f>IFERROR(IF(OR('別紙様式3-2（４・５月）'!R46="",'別紙様式3-2（４・５月）'!Z46="ベア加算"),"",P44*VLOOKUP(N44,【参考】数式用!$AD$2:$AH$27,MATCH(O44,【参考】数式用!$K$4:$N$4,0)+1,0)),"")</f>
        <v/>
      </c>
      <c r="S44" s="121"/>
      <c r="T44" s="1007"/>
      <c r="U44" s="1008"/>
      <c r="V44" s="468" t="str">
        <f>IFERROR(IF(AND('別紙様式3-2（４・５月）'!O46="", O44&lt;&gt;""),P44, P44*VLOOKUP(AF44,【参考】数式用4!$DC$3:$DZ$106,MATCH(N44,【参考】数式用4!$DC$2:$DZ$2,0))),"")</f>
        <v/>
      </c>
      <c r="W44" s="100"/>
      <c r="X44" s="466"/>
      <c r="Y44" s="1053" t="str">
        <f>IFERROR(
     IF(OR('別紙様式3-2（４・５月）'!R46="",'別紙様式3-2（４・５月）'!Z46="ベア加算"),"",
                                            X44*VLOOKUP(N44,【参考】数式用!$AD$2:$AH$27,MATCH(W44,【参考】数式用!$K$4:$N$4,0)+1,0)
      ),"")</f>
        <v/>
      </c>
      <c r="Z44" s="1053"/>
      <c r="AA44" s="121"/>
      <c r="AB44" s="467"/>
      <c r="AC44" s="450" t="str">
        <f>IFERROR(IF(AND('別紙様式3-2（４・５月）'!O46="", W44&lt;&gt;"", W44&lt;&gt;"―"),X44, X44*VLOOKUP(AG44,【参考】数式用4!$DC$3:$DZ$106,MATCH(N44,【参考】数式用4!$DC$2:$DZ$2,0))),"")</f>
        <v/>
      </c>
      <c r="AD44" s="474" t="str">
        <f t="shared" si="2"/>
        <v/>
      </c>
      <c r="AE44" s="422" t="str">
        <f t="shared" si="3"/>
        <v/>
      </c>
      <c r="AF44" s="439" t="str">
        <f>IF(O44="","",'別紙様式3-2（４・５月）'!O46&amp;'別紙様式3-2（４・５月）'!P46&amp;'別紙様式3-2（４・５月）'!Q46&amp;"から"&amp;O44)</f>
        <v/>
      </c>
      <c r="AG44" s="439" t="str">
        <f>IF(OR(W44="",W44="―"),"",'別紙様式3-2（４・５月）'!O46&amp;'別紙様式3-2（４・５月）'!P46&amp;'別紙様式3-2（４・５月）'!Q46&amp;"から"&amp;W44)</f>
        <v/>
      </c>
      <c r="AH44" s="398"/>
      <c r="AI44" s="398"/>
      <c r="AJ44" s="398"/>
      <c r="AK44" s="398"/>
      <c r="AL44" s="398"/>
      <c r="AM44" s="398"/>
      <c r="AN44" s="398"/>
      <c r="AO44" s="398"/>
    </row>
    <row r="45" spans="1:41" customFormat="1" ht="24.95" customHeight="1">
      <c r="A45" s="440">
        <v>32</v>
      </c>
      <c r="B45" s="913" t="str">
        <f>IF(基本情報入力シート!C84="","",基本情報入力シート!C84)</f>
        <v/>
      </c>
      <c r="C45" s="914"/>
      <c r="D45" s="914"/>
      <c r="E45" s="914"/>
      <c r="F45" s="914"/>
      <c r="G45" s="914"/>
      <c r="H45" s="914"/>
      <c r="I45" s="915"/>
      <c r="J45" s="425" t="str">
        <f>IF(基本情報入力シート!M84="","",基本情報入力シート!M84)</f>
        <v/>
      </c>
      <c r="K45" s="426" t="str">
        <f>IF(基本情報入力シート!R84="","",基本情報入力シート!R84)</f>
        <v/>
      </c>
      <c r="L45" s="426" t="str">
        <f>IF(基本情報入力シート!W84="","",基本情報入力シート!W84)</f>
        <v/>
      </c>
      <c r="M45" s="427" t="str">
        <f>IF(基本情報入力シート!X84="","",基本情報入力シート!X84)</f>
        <v/>
      </c>
      <c r="N45" s="428" t="str">
        <f>IF(基本情報入力シート!Y84="","",基本情報入力シート!Y84)</f>
        <v/>
      </c>
      <c r="O45" s="99"/>
      <c r="P45" s="1001"/>
      <c r="Q45" s="1002"/>
      <c r="R45" s="465" t="str">
        <f>IFERROR(IF(OR('別紙様式3-2（４・５月）'!R47="",'別紙様式3-2（４・５月）'!Z47="ベア加算"),"",P45*VLOOKUP(N45,【参考】数式用!$AD$2:$AH$27,MATCH(O45,【参考】数式用!$K$4:$N$4,0)+1,0)),"")</f>
        <v/>
      </c>
      <c r="S45" s="121"/>
      <c r="T45" s="1007"/>
      <c r="U45" s="1008"/>
      <c r="V45" s="468" t="str">
        <f>IFERROR(IF(AND('別紙様式3-2（４・５月）'!O47="", O45&lt;&gt;""),P45, P45*VLOOKUP(AF45,【参考】数式用4!$DC$3:$DZ$106,MATCH(N45,【参考】数式用4!$DC$2:$DZ$2,0))),"")</f>
        <v/>
      </c>
      <c r="W45" s="100"/>
      <c r="X45" s="466"/>
      <c r="Y45" s="1053" t="str">
        <f>IFERROR(
     IF(OR('別紙様式3-2（４・５月）'!R47="",'別紙様式3-2（４・５月）'!Z47="ベア加算"),"",
                                            X45*VLOOKUP(N45,【参考】数式用!$AD$2:$AH$27,MATCH(W45,【参考】数式用!$K$4:$N$4,0)+1,0)
      ),"")</f>
        <v/>
      </c>
      <c r="Z45" s="1053"/>
      <c r="AA45" s="121"/>
      <c r="AB45" s="467"/>
      <c r="AC45" s="450" t="str">
        <f>IFERROR(IF(AND('別紙様式3-2（４・５月）'!O47="", W45&lt;&gt;"", W45&lt;&gt;"―"),X45, X45*VLOOKUP(AG45,【参考】数式用4!$DC$3:$DZ$106,MATCH(N45,【参考】数式用4!$DC$2:$DZ$2,0))),"")</f>
        <v/>
      </c>
      <c r="AD45" s="474" t="str">
        <f t="shared" si="2"/>
        <v/>
      </c>
      <c r="AE45" s="422" t="str">
        <f t="shared" si="3"/>
        <v/>
      </c>
      <c r="AF45" s="439" t="str">
        <f>IF(O45="","",'別紙様式3-2（４・５月）'!O47&amp;'別紙様式3-2（４・５月）'!P47&amp;'別紙様式3-2（４・５月）'!Q47&amp;"から"&amp;O45)</f>
        <v/>
      </c>
      <c r="AG45" s="439" t="str">
        <f>IF(OR(W45="",W45="―"),"",'別紙様式3-2（４・５月）'!O47&amp;'別紙様式3-2（４・５月）'!P47&amp;'別紙様式3-2（４・５月）'!Q47&amp;"から"&amp;W45)</f>
        <v/>
      </c>
      <c r="AH45" s="398"/>
      <c r="AI45" s="398"/>
      <c r="AJ45" s="398"/>
      <c r="AK45" s="398"/>
      <c r="AL45" s="398"/>
      <c r="AM45" s="398"/>
      <c r="AN45" s="398"/>
      <c r="AO45" s="398"/>
    </row>
    <row r="46" spans="1:41" customFormat="1" ht="24.95" customHeight="1">
      <c r="A46" s="440">
        <v>33</v>
      </c>
      <c r="B46" s="913" t="str">
        <f>IF(基本情報入力シート!C85="","",基本情報入力シート!C85)</f>
        <v/>
      </c>
      <c r="C46" s="914"/>
      <c r="D46" s="914"/>
      <c r="E46" s="914"/>
      <c r="F46" s="914"/>
      <c r="G46" s="914"/>
      <c r="H46" s="914"/>
      <c r="I46" s="915"/>
      <c r="J46" s="425" t="str">
        <f>IF(基本情報入力シート!M85="","",基本情報入力シート!M85)</f>
        <v/>
      </c>
      <c r="K46" s="426" t="str">
        <f>IF(基本情報入力シート!R85="","",基本情報入力シート!R85)</f>
        <v/>
      </c>
      <c r="L46" s="426" t="str">
        <f>IF(基本情報入力シート!W85="","",基本情報入力シート!W85)</f>
        <v/>
      </c>
      <c r="M46" s="427" t="str">
        <f>IF(基本情報入力シート!X85="","",基本情報入力シート!X85)</f>
        <v/>
      </c>
      <c r="N46" s="428" t="str">
        <f>IF(基本情報入力シート!Y85="","",基本情報入力シート!Y85)</f>
        <v/>
      </c>
      <c r="O46" s="99"/>
      <c r="P46" s="1001"/>
      <c r="Q46" s="1002"/>
      <c r="R46" s="465" t="str">
        <f>IFERROR(IF(OR('別紙様式3-2（４・５月）'!R48="",'別紙様式3-2（４・５月）'!Z48="ベア加算"),"",P46*VLOOKUP(N46,【参考】数式用!$AD$2:$AH$27,MATCH(O46,【参考】数式用!$K$4:$N$4,0)+1,0)),"")</f>
        <v/>
      </c>
      <c r="S46" s="121"/>
      <c r="T46" s="1007"/>
      <c r="U46" s="1008"/>
      <c r="V46" s="468" t="str">
        <f>IFERROR(IF(AND('別紙様式3-2（４・５月）'!O48="", O46&lt;&gt;""),P46, P46*VLOOKUP(AF46,【参考】数式用4!$DC$3:$DZ$106,MATCH(N46,【参考】数式用4!$DC$2:$DZ$2,0))),"")</f>
        <v/>
      </c>
      <c r="W46" s="100"/>
      <c r="X46" s="466"/>
      <c r="Y46" s="1053" t="str">
        <f>IFERROR(
     IF(OR('別紙様式3-2（４・５月）'!R48="",'別紙様式3-2（４・５月）'!Z48="ベア加算"),"",
                                            X46*VLOOKUP(N46,【参考】数式用!$AD$2:$AH$27,MATCH(W46,【参考】数式用!$K$4:$N$4,0)+1,0)
      ),"")</f>
        <v/>
      </c>
      <c r="Z46" s="1053"/>
      <c r="AA46" s="121"/>
      <c r="AB46" s="467"/>
      <c r="AC46" s="450" t="str">
        <f>IFERROR(IF(AND('別紙様式3-2（４・５月）'!O48="", W46&lt;&gt;"", W46&lt;&gt;"―"),X46, X46*VLOOKUP(AG46,【参考】数式用4!$DC$3:$DZ$106,MATCH(N46,【参考】数式用4!$DC$2:$DZ$2,0))),"")</f>
        <v/>
      </c>
      <c r="AD46" s="474" t="str">
        <f t="shared" si="2"/>
        <v/>
      </c>
      <c r="AE46" s="422" t="str">
        <f t="shared" si="3"/>
        <v/>
      </c>
      <c r="AF46" s="439" t="str">
        <f>IF(O46="","",'別紙様式3-2（４・５月）'!O48&amp;'別紙様式3-2（４・５月）'!P48&amp;'別紙様式3-2（４・５月）'!Q48&amp;"から"&amp;O46)</f>
        <v/>
      </c>
      <c r="AG46" s="439" t="str">
        <f>IF(OR(W46="",W46="―"),"",'別紙様式3-2（４・５月）'!O48&amp;'別紙様式3-2（４・５月）'!P48&amp;'別紙様式3-2（４・５月）'!Q48&amp;"から"&amp;W46)</f>
        <v/>
      </c>
      <c r="AH46" s="398"/>
      <c r="AI46" s="398"/>
      <c r="AJ46" s="398"/>
      <c r="AK46" s="398"/>
      <c r="AL46" s="398"/>
      <c r="AM46" s="398"/>
      <c r="AN46" s="398"/>
      <c r="AO46" s="398"/>
    </row>
    <row r="47" spans="1:41" customFormat="1" ht="24.95" customHeight="1">
      <c r="A47" s="440">
        <v>34</v>
      </c>
      <c r="B47" s="913" t="str">
        <f>IF(基本情報入力シート!C86="","",基本情報入力シート!C86)</f>
        <v/>
      </c>
      <c r="C47" s="914"/>
      <c r="D47" s="914"/>
      <c r="E47" s="914"/>
      <c r="F47" s="914"/>
      <c r="G47" s="914"/>
      <c r="H47" s="914"/>
      <c r="I47" s="915"/>
      <c r="J47" s="425" t="str">
        <f>IF(基本情報入力シート!M86="","",基本情報入力シート!M86)</f>
        <v/>
      </c>
      <c r="K47" s="426" t="str">
        <f>IF(基本情報入力シート!R86="","",基本情報入力シート!R86)</f>
        <v/>
      </c>
      <c r="L47" s="426" t="str">
        <f>IF(基本情報入力シート!W86="","",基本情報入力シート!W86)</f>
        <v/>
      </c>
      <c r="M47" s="427" t="str">
        <f>IF(基本情報入力シート!X86="","",基本情報入力シート!X86)</f>
        <v/>
      </c>
      <c r="N47" s="428" t="str">
        <f>IF(基本情報入力シート!Y86="","",基本情報入力シート!Y86)</f>
        <v/>
      </c>
      <c r="O47" s="99"/>
      <c r="P47" s="1001"/>
      <c r="Q47" s="1002"/>
      <c r="R47" s="465" t="str">
        <f>IFERROR(IF(OR('別紙様式3-2（４・５月）'!R49="",'別紙様式3-2（４・５月）'!Z49="ベア加算"),"",P47*VLOOKUP(N47,【参考】数式用!$AD$2:$AH$27,MATCH(O47,【参考】数式用!$K$4:$N$4,0)+1,0)),"")</f>
        <v/>
      </c>
      <c r="S47" s="121"/>
      <c r="T47" s="1007"/>
      <c r="U47" s="1008"/>
      <c r="V47" s="468" t="str">
        <f>IFERROR(IF(AND('別紙様式3-2（４・５月）'!O49="", O47&lt;&gt;""),P47, P47*VLOOKUP(AF47,【参考】数式用4!$DC$3:$DZ$106,MATCH(N47,【参考】数式用4!$DC$2:$DZ$2,0))),"")</f>
        <v/>
      </c>
      <c r="W47" s="100"/>
      <c r="X47" s="466"/>
      <c r="Y47" s="1053" t="str">
        <f>IFERROR(
     IF(OR('別紙様式3-2（４・５月）'!R49="",'別紙様式3-2（４・５月）'!Z49="ベア加算"),"",
                                            X47*VLOOKUP(N47,【参考】数式用!$AD$2:$AH$27,MATCH(W47,【参考】数式用!$K$4:$N$4,0)+1,0)
      ),"")</f>
        <v/>
      </c>
      <c r="Z47" s="1053"/>
      <c r="AA47" s="121"/>
      <c r="AB47" s="467"/>
      <c r="AC47" s="450" t="str">
        <f>IFERROR(IF(AND('別紙様式3-2（４・５月）'!O49="", W47&lt;&gt;"", W47&lt;&gt;"―"),X47, X47*VLOOKUP(AG47,【参考】数式用4!$DC$3:$DZ$106,MATCH(N47,【参考】数式用4!$DC$2:$DZ$2,0))),"")</f>
        <v/>
      </c>
      <c r="AD47" s="474" t="str">
        <f t="shared" si="2"/>
        <v/>
      </c>
      <c r="AE47" s="422" t="str">
        <f t="shared" si="3"/>
        <v/>
      </c>
      <c r="AF47" s="439" t="str">
        <f>IF(O47="","",'別紙様式3-2（４・５月）'!O49&amp;'別紙様式3-2（４・５月）'!P49&amp;'別紙様式3-2（４・５月）'!Q49&amp;"から"&amp;O47)</f>
        <v/>
      </c>
      <c r="AG47" s="439" t="str">
        <f>IF(OR(W47="",W47="―"),"",'別紙様式3-2（４・５月）'!O49&amp;'別紙様式3-2（４・５月）'!P49&amp;'別紙様式3-2（４・５月）'!Q49&amp;"から"&amp;W47)</f>
        <v/>
      </c>
      <c r="AH47" s="398"/>
      <c r="AI47" s="398"/>
      <c r="AJ47" s="398"/>
      <c r="AK47" s="398"/>
      <c r="AL47" s="398"/>
      <c r="AM47" s="398"/>
      <c r="AN47" s="398"/>
      <c r="AO47" s="398"/>
    </row>
    <row r="48" spans="1:41" customFormat="1" ht="24.95" customHeight="1">
      <c r="A48" s="440">
        <v>35</v>
      </c>
      <c r="B48" s="913" t="str">
        <f>IF(基本情報入力シート!C87="","",基本情報入力シート!C87)</f>
        <v/>
      </c>
      <c r="C48" s="914"/>
      <c r="D48" s="914"/>
      <c r="E48" s="914"/>
      <c r="F48" s="914"/>
      <c r="G48" s="914"/>
      <c r="H48" s="914"/>
      <c r="I48" s="915"/>
      <c r="J48" s="425" t="str">
        <f>IF(基本情報入力シート!M87="","",基本情報入力シート!M87)</f>
        <v/>
      </c>
      <c r="K48" s="426" t="str">
        <f>IF(基本情報入力シート!R87="","",基本情報入力シート!R87)</f>
        <v/>
      </c>
      <c r="L48" s="426" t="str">
        <f>IF(基本情報入力シート!W87="","",基本情報入力シート!W87)</f>
        <v/>
      </c>
      <c r="M48" s="427" t="str">
        <f>IF(基本情報入力シート!X87="","",基本情報入力シート!X87)</f>
        <v/>
      </c>
      <c r="N48" s="428" t="str">
        <f>IF(基本情報入力シート!Y87="","",基本情報入力シート!Y87)</f>
        <v/>
      </c>
      <c r="O48" s="99"/>
      <c r="P48" s="1001"/>
      <c r="Q48" s="1002"/>
      <c r="R48" s="465" t="str">
        <f>IFERROR(IF(OR('別紙様式3-2（４・５月）'!R50="",'別紙様式3-2（４・５月）'!Z50="ベア加算"),"",P48*VLOOKUP(N48,【参考】数式用!$AD$2:$AH$27,MATCH(O48,【参考】数式用!$K$4:$N$4,0)+1,0)),"")</f>
        <v/>
      </c>
      <c r="S48" s="121"/>
      <c r="T48" s="1007"/>
      <c r="U48" s="1008"/>
      <c r="V48" s="468" t="str">
        <f>IFERROR(IF(AND('別紙様式3-2（４・５月）'!O50="", O48&lt;&gt;""),P48, P48*VLOOKUP(AF48,【参考】数式用4!$DC$3:$DZ$106,MATCH(N48,【参考】数式用4!$DC$2:$DZ$2,0))),"")</f>
        <v/>
      </c>
      <c r="W48" s="100"/>
      <c r="X48" s="466"/>
      <c r="Y48" s="1053" t="str">
        <f>IFERROR(
     IF(OR('別紙様式3-2（４・５月）'!R50="",'別紙様式3-2（４・５月）'!Z50="ベア加算"),"",
                                            X48*VLOOKUP(N48,【参考】数式用!$AD$2:$AH$27,MATCH(W48,【参考】数式用!$K$4:$N$4,0)+1,0)
      ),"")</f>
        <v/>
      </c>
      <c r="Z48" s="1053"/>
      <c r="AA48" s="121"/>
      <c r="AB48" s="467"/>
      <c r="AC48" s="450" t="str">
        <f>IFERROR(IF(AND('別紙様式3-2（４・５月）'!O50="", W48&lt;&gt;"", W48&lt;&gt;"―"),X48, X48*VLOOKUP(AG48,【参考】数式用4!$DC$3:$DZ$106,MATCH(N48,【参考】数式用4!$DC$2:$DZ$2,0))),"")</f>
        <v/>
      </c>
      <c r="AD48" s="474" t="str">
        <f t="shared" si="2"/>
        <v/>
      </c>
      <c r="AE48" s="422" t="str">
        <f t="shared" si="3"/>
        <v/>
      </c>
      <c r="AF48" s="439" t="str">
        <f>IF(O48="","",'別紙様式3-2（４・５月）'!O50&amp;'別紙様式3-2（４・５月）'!P50&amp;'別紙様式3-2（４・５月）'!Q50&amp;"から"&amp;O48)</f>
        <v/>
      </c>
      <c r="AG48" s="439" t="str">
        <f>IF(OR(W48="",W48="―"),"",'別紙様式3-2（４・５月）'!O50&amp;'別紙様式3-2（４・５月）'!P50&amp;'別紙様式3-2（４・５月）'!Q50&amp;"から"&amp;W48)</f>
        <v/>
      </c>
      <c r="AH48" s="398"/>
      <c r="AI48" s="398"/>
      <c r="AJ48" s="398"/>
      <c r="AK48" s="398"/>
      <c r="AL48" s="398"/>
      <c r="AM48" s="398"/>
      <c r="AN48" s="398"/>
      <c r="AO48" s="398"/>
    </row>
    <row r="49" spans="1:41" customFormat="1" ht="24.95" customHeight="1">
      <c r="A49" s="440">
        <v>36</v>
      </c>
      <c r="B49" s="913" t="str">
        <f>IF(基本情報入力シート!C88="","",基本情報入力シート!C88)</f>
        <v/>
      </c>
      <c r="C49" s="914"/>
      <c r="D49" s="914"/>
      <c r="E49" s="914"/>
      <c r="F49" s="914"/>
      <c r="G49" s="914"/>
      <c r="H49" s="914"/>
      <c r="I49" s="915"/>
      <c r="J49" s="425" t="str">
        <f>IF(基本情報入力シート!M88="","",基本情報入力シート!M88)</f>
        <v/>
      </c>
      <c r="K49" s="426" t="str">
        <f>IF(基本情報入力シート!R88="","",基本情報入力シート!R88)</f>
        <v/>
      </c>
      <c r="L49" s="426" t="str">
        <f>IF(基本情報入力シート!W88="","",基本情報入力シート!W88)</f>
        <v/>
      </c>
      <c r="M49" s="427" t="str">
        <f>IF(基本情報入力シート!X88="","",基本情報入力シート!X88)</f>
        <v/>
      </c>
      <c r="N49" s="428" t="str">
        <f>IF(基本情報入力シート!Y88="","",基本情報入力シート!Y88)</f>
        <v/>
      </c>
      <c r="O49" s="99"/>
      <c r="P49" s="1001"/>
      <c r="Q49" s="1002"/>
      <c r="R49" s="465" t="str">
        <f>IFERROR(IF(OR('別紙様式3-2（４・５月）'!R51="",'別紙様式3-2（４・５月）'!Z51="ベア加算"),"",P49*VLOOKUP(N49,【参考】数式用!$AD$2:$AH$27,MATCH(O49,【参考】数式用!$K$4:$N$4,0)+1,0)),"")</f>
        <v/>
      </c>
      <c r="S49" s="121"/>
      <c r="T49" s="1007"/>
      <c r="U49" s="1008"/>
      <c r="V49" s="468" t="str">
        <f>IFERROR(IF(AND('別紙様式3-2（４・５月）'!O51="", O49&lt;&gt;""),P49, P49*VLOOKUP(AF49,【参考】数式用4!$DC$3:$DZ$106,MATCH(N49,【参考】数式用4!$DC$2:$DZ$2,0))),"")</f>
        <v/>
      </c>
      <c r="W49" s="100"/>
      <c r="X49" s="466"/>
      <c r="Y49" s="1053" t="str">
        <f>IFERROR(
     IF(OR('別紙様式3-2（４・５月）'!R51="",'別紙様式3-2（４・５月）'!Z51="ベア加算"),"",
                                            X49*VLOOKUP(N49,【参考】数式用!$AD$2:$AH$27,MATCH(W49,【参考】数式用!$K$4:$N$4,0)+1,0)
      ),"")</f>
        <v/>
      </c>
      <c r="Z49" s="1053"/>
      <c r="AA49" s="121"/>
      <c r="AB49" s="467"/>
      <c r="AC49" s="450" t="str">
        <f>IFERROR(IF(AND('別紙様式3-2（４・５月）'!O51="", W49&lt;&gt;"", W49&lt;&gt;"―"),X49, X49*VLOOKUP(AG49,【参考】数式用4!$DC$3:$DZ$106,MATCH(N49,【参考】数式用4!$DC$2:$DZ$2,0))),"")</f>
        <v/>
      </c>
      <c r="AD49" s="474" t="str">
        <f t="shared" si="2"/>
        <v/>
      </c>
      <c r="AE49" s="422" t="str">
        <f t="shared" si="3"/>
        <v/>
      </c>
      <c r="AF49" s="439" t="str">
        <f>IF(O49="","",'別紙様式3-2（４・５月）'!O51&amp;'別紙様式3-2（４・５月）'!P51&amp;'別紙様式3-2（４・５月）'!Q51&amp;"から"&amp;O49)</f>
        <v/>
      </c>
      <c r="AG49" s="439" t="str">
        <f>IF(OR(W49="",W49="―"),"",'別紙様式3-2（４・５月）'!O51&amp;'別紙様式3-2（４・５月）'!P51&amp;'別紙様式3-2（４・５月）'!Q51&amp;"から"&amp;W49)</f>
        <v/>
      </c>
      <c r="AH49" s="398"/>
      <c r="AI49" s="398"/>
      <c r="AJ49" s="398"/>
      <c r="AK49" s="398"/>
      <c r="AL49" s="398"/>
      <c r="AM49" s="398"/>
      <c r="AN49" s="398"/>
      <c r="AO49" s="398"/>
    </row>
    <row r="50" spans="1:41" customFormat="1" ht="24.95" customHeight="1">
      <c r="A50" s="440">
        <v>37</v>
      </c>
      <c r="B50" s="913" t="str">
        <f>IF(基本情報入力シート!C89="","",基本情報入力シート!C89)</f>
        <v/>
      </c>
      <c r="C50" s="914"/>
      <c r="D50" s="914"/>
      <c r="E50" s="914"/>
      <c r="F50" s="914"/>
      <c r="G50" s="914"/>
      <c r="H50" s="914"/>
      <c r="I50" s="915"/>
      <c r="J50" s="425" t="str">
        <f>IF(基本情報入力シート!M89="","",基本情報入力シート!M89)</f>
        <v/>
      </c>
      <c r="K50" s="426" t="str">
        <f>IF(基本情報入力シート!R89="","",基本情報入力シート!R89)</f>
        <v/>
      </c>
      <c r="L50" s="426" t="str">
        <f>IF(基本情報入力シート!W89="","",基本情報入力シート!W89)</f>
        <v/>
      </c>
      <c r="M50" s="427" t="str">
        <f>IF(基本情報入力シート!X89="","",基本情報入力シート!X89)</f>
        <v/>
      </c>
      <c r="N50" s="428" t="str">
        <f>IF(基本情報入力シート!Y89="","",基本情報入力シート!Y89)</f>
        <v/>
      </c>
      <c r="O50" s="99"/>
      <c r="P50" s="1001"/>
      <c r="Q50" s="1002"/>
      <c r="R50" s="465" t="str">
        <f>IFERROR(IF(OR('別紙様式3-2（４・５月）'!R52="",'別紙様式3-2（４・５月）'!Z52="ベア加算"),"",P50*VLOOKUP(N50,【参考】数式用!$AD$2:$AH$27,MATCH(O50,【参考】数式用!$K$4:$N$4,0)+1,0)),"")</f>
        <v/>
      </c>
      <c r="S50" s="121"/>
      <c r="T50" s="1007"/>
      <c r="U50" s="1008"/>
      <c r="V50" s="468" t="str">
        <f>IFERROR(IF(AND('別紙様式3-2（４・５月）'!O52="", O50&lt;&gt;""),P50, P50*VLOOKUP(AF50,【参考】数式用4!$DC$3:$DZ$106,MATCH(N50,【参考】数式用4!$DC$2:$DZ$2,0))),"")</f>
        <v/>
      </c>
      <c r="W50" s="100"/>
      <c r="X50" s="466"/>
      <c r="Y50" s="1053" t="str">
        <f>IFERROR(
     IF(OR('別紙様式3-2（４・５月）'!R52="",'別紙様式3-2（４・５月）'!Z52="ベア加算"),"",
                                            X50*VLOOKUP(N50,【参考】数式用!$AD$2:$AH$27,MATCH(W50,【参考】数式用!$K$4:$N$4,0)+1,0)
      ),"")</f>
        <v/>
      </c>
      <c r="Z50" s="1053"/>
      <c r="AA50" s="121"/>
      <c r="AB50" s="467"/>
      <c r="AC50" s="450" t="str">
        <f>IFERROR(IF(AND('別紙様式3-2（４・５月）'!O52="", W50&lt;&gt;"", W50&lt;&gt;"―"),X50, X50*VLOOKUP(AG50,【参考】数式用4!$DC$3:$DZ$106,MATCH(N50,【参考】数式用4!$DC$2:$DZ$2,0))),"")</f>
        <v/>
      </c>
      <c r="AD50" s="474" t="str">
        <f t="shared" si="2"/>
        <v/>
      </c>
      <c r="AE50" s="422" t="str">
        <f t="shared" si="3"/>
        <v/>
      </c>
      <c r="AF50" s="439" t="str">
        <f>IF(O50="","",'別紙様式3-2（４・５月）'!O52&amp;'別紙様式3-2（４・５月）'!P52&amp;'別紙様式3-2（４・５月）'!Q52&amp;"から"&amp;O50)</f>
        <v/>
      </c>
      <c r="AG50" s="439" t="str">
        <f>IF(OR(W50="",W50="―"),"",'別紙様式3-2（４・５月）'!O52&amp;'別紙様式3-2（４・５月）'!P52&amp;'別紙様式3-2（４・５月）'!Q52&amp;"から"&amp;W50)</f>
        <v/>
      </c>
      <c r="AH50" s="398"/>
      <c r="AI50" s="398"/>
      <c r="AJ50" s="398"/>
      <c r="AK50" s="398"/>
      <c r="AL50" s="398"/>
      <c r="AM50" s="398"/>
      <c r="AN50" s="398"/>
      <c r="AO50" s="398"/>
    </row>
    <row r="51" spans="1:41" customFormat="1" ht="24.95" customHeight="1">
      <c r="A51" s="440">
        <v>38</v>
      </c>
      <c r="B51" s="913" t="str">
        <f>IF(基本情報入力シート!C90="","",基本情報入力シート!C90)</f>
        <v/>
      </c>
      <c r="C51" s="914"/>
      <c r="D51" s="914"/>
      <c r="E51" s="914"/>
      <c r="F51" s="914"/>
      <c r="G51" s="914"/>
      <c r="H51" s="914"/>
      <c r="I51" s="915"/>
      <c r="J51" s="425" t="str">
        <f>IF(基本情報入力シート!M90="","",基本情報入力シート!M90)</f>
        <v/>
      </c>
      <c r="K51" s="426" t="str">
        <f>IF(基本情報入力シート!R90="","",基本情報入力シート!R90)</f>
        <v/>
      </c>
      <c r="L51" s="426" t="str">
        <f>IF(基本情報入力シート!W90="","",基本情報入力シート!W90)</f>
        <v/>
      </c>
      <c r="M51" s="427" t="str">
        <f>IF(基本情報入力シート!X90="","",基本情報入力シート!X90)</f>
        <v/>
      </c>
      <c r="N51" s="428" t="str">
        <f>IF(基本情報入力シート!Y90="","",基本情報入力シート!Y90)</f>
        <v/>
      </c>
      <c r="O51" s="99"/>
      <c r="P51" s="1001"/>
      <c r="Q51" s="1002"/>
      <c r="R51" s="465" t="str">
        <f>IFERROR(IF(OR('別紙様式3-2（４・５月）'!R53="",'別紙様式3-2（４・５月）'!Z53="ベア加算"),"",P51*VLOOKUP(N51,【参考】数式用!$AD$2:$AH$27,MATCH(O51,【参考】数式用!$K$4:$N$4,0)+1,0)),"")</f>
        <v/>
      </c>
      <c r="S51" s="121"/>
      <c r="T51" s="1007"/>
      <c r="U51" s="1008"/>
      <c r="V51" s="468" t="str">
        <f>IFERROR(IF(AND('別紙様式3-2（４・５月）'!O53="", O51&lt;&gt;""),P51, P51*VLOOKUP(AF51,【参考】数式用4!$DC$3:$DZ$106,MATCH(N51,【参考】数式用4!$DC$2:$DZ$2,0))),"")</f>
        <v/>
      </c>
      <c r="W51" s="100"/>
      <c r="X51" s="466"/>
      <c r="Y51" s="1053" t="str">
        <f>IFERROR(
     IF(OR('別紙様式3-2（４・５月）'!R53="",'別紙様式3-2（４・５月）'!Z53="ベア加算"),"",
                                            X51*VLOOKUP(N51,【参考】数式用!$AD$2:$AH$27,MATCH(W51,【参考】数式用!$K$4:$N$4,0)+1,0)
      ),"")</f>
        <v/>
      </c>
      <c r="Z51" s="1053"/>
      <c r="AA51" s="121"/>
      <c r="AB51" s="467"/>
      <c r="AC51" s="450" t="str">
        <f>IFERROR(IF(AND('別紙様式3-2（４・５月）'!O53="", W51&lt;&gt;"", W51&lt;&gt;"―"),X51, X51*VLOOKUP(AG51,【参考】数式用4!$DC$3:$DZ$106,MATCH(N51,【参考】数式用4!$DC$2:$DZ$2,0))),"")</f>
        <v/>
      </c>
      <c r="AD51" s="474" t="str">
        <f t="shared" si="2"/>
        <v/>
      </c>
      <c r="AE51" s="422" t="str">
        <f t="shared" si="3"/>
        <v/>
      </c>
      <c r="AF51" s="439" t="str">
        <f>IF(O51="","",'別紙様式3-2（４・５月）'!O53&amp;'別紙様式3-2（４・５月）'!P53&amp;'別紙様式3-2（４・５月）'!Q53&amp;"から"&amp;O51)</f>
        <v/>
      </c>
      <c r="AG51" s="439" t="str">
        <f>IF(OR(W51="",W51="―"),"",'別紙様式3-2（４・５月）'!O53&amp;'別紙様式3-2（４・５月）'!P53&amp;'別紙様式3-2（４・５月）'!Q53&amp;"から"&amp;W51)</f>
        <v/>
      </c>
      <c r="AH51" s="398"/>
      <c r="AI51" s="398"/>
      <c r="AJ51" s="398"/>
      <c r="AK51" s="398"/>
      <c r="AL51" s="398"/>
      <c r="AM51" s="398"/>
      <c r="AN51" s="398"/>
      <c r="AO51" s="398"/>
    </row>
    <row r="52" spans="1:41" customFormat="1" ht="24.95" customHeight="1">
      <c r="A52" s="440">
        <v>39</v>
      </c>
      <c r="B52" s="913" t="str">
        <f>IF(基本情報入力シート!C91="","",基本情報入力シート!C91)</f>
        <v/>
      </c>
      <c r="C52" s="914"/>
      <c r="D52" s="914"/>
      <c r="E52" s="914"/>
      <c r="F52" s="914"/>
      <c r="G52" s="914"/>
      <c r="H52" s="914"/>
      <c r="I52" s="915"/>
      <c r="J52" s="425" t="str">
        <f>IF(基本情報入力シート!M91="","",基本情報入力シート!M91)</f>
        <v/>
      </c>
      <c r="K52" s="426" t="str">
        <f>IF(基本情報入力シート!R91="","",基本情報入力シート!R91)</f>
        <v/>
      </c>
      <c r="L52" s="426" t="str">
        <f>IF(基本情報入力シート!W91="","",基本情報入力シート!W91)</f>
        <v/>
      </c>
      <c r="M52" s="427" t="str">
        <f>IF(基本情報入力シート!X91="","",基本情報入力シート!X91)</f>
        <v/>
      </c>
      <c r="N52" s="428" t="str">
        <f>IF(基本情報入力シート!Y91="","",基本情報入力シート!Y91)</f>
        <v/>
      </c>
      <c r="O52" s="99"/>
      <c r="P52" s="1001"/>
      <c r="Q52" s="1002"/>
      <c r="R52" s="465" t="str">
        <f>IFERROR(IF(OR('別紙様式3-2（４・５月）'!R54="",'別紙様式3-2（４・５月）'!Z54="ベア加算"),"",P52*VLOOKUP(N52,【参考】数式用!$AD$2:$AH$27,MATCH(O52,【参考】数式用!$K$4:$N$4,0)+1,0)),"")</f>
        <v/>
      </c>
      <c r="S52" s="121"/>
      <c r="T52" s="1007"/>
      <c r="U52" s="1008"/>
      <c r="V52" s="468" t="str">
        <f>IFERROR(IF(AND('別紙様式3-2（４・５月）'!O54="", O52&lt;&gt;""),P52, P52*VLOOKUP(AF52,【参考】数式用4!$DC$3:$DZ$106,MATCH(N52,【参考】数式用4!$DC$2:$DZ$2,0))),"")</f>
        <v/>
      </c>
      <c r="W52" s="100"/>
      <c r="X52" s="466"/>
      <c r="Y52" s="1053" t="str">
        <f>IFERROR(
     IF(OR('別紙様式3-2（４・５月）'!R54="",'別紙様式3-2（４・５月）'!Z54="ベア加算"),"",
                                            X52*VLOOKUP(N52,【参考】数式用!$AD$2:$AH$27,MATCH(W52,【参考】数式用!$K$4:$N$4,0)+1,0)
      ),"")</f>
        <v/>
      </c>
      <c r="Z52" s="1053"/>
      <c r="AA52" s="121"/>
      <c r="AB52" s="467"/>
      <c r="AC52" s="450" t="str">
        <f>IFERROR(IF(AND('別紙様式3-2（４・５月）'!O54="", W52&lt;&gt;"", W52&lt;&gt;"―"),X52, X52*VLOOKUP(AG52,【参考】数式用4!$DC$3:$DZ$106,MATCH(N52,【参考】数式用4!$DC$2:$DZ$2,0))),"")</f>
        <v/>
      </c>
      <c r="AD52" s="474" t="str">
        <f t="shared" si="2"/>
        <v/>
      </c>
      <c r="AE52" s="422" t="str">
        <f t="shared" si="3"/>
        <v/>
      </c>
      <c r="AF52" s="439" t="str">
        <f>IF(O52="","",'別紙様式3-2（４・５月）'!O54&amp;'別紙様式3-2（４・５月）'!P54&amp;'別紙様式3-2（４・５月）'!Q54&amp;"から"&amp;O52)</f>
        <v/>
      </c>
      <c r="AG52" s="439" t="str">
        <f>IF(OR(W52="",W52="―"),"",'別紙様式3-2（４・５月）'!O54&amp;'別紙様式3-2（４・５月）'!P54&amp;'別紙様式3-2（４・５月）'!Q54&amp;"から"&amp;W52)</f>
        <v/>
      </c>
      <c r="AH52" s="398"/>
      <c r="AI52" s="398"/>
      <c r="AJ52" s="398"/>
      <c r="AK52" s="398"/>
      <c r="AL52" s="398"/>
      <c r="AM52" s="398"/>
      <c r="AN52" s="398"/>
      <c r="AO52" s="398"/>
    </row>
    <row r="53" spans="1:41" customFormat="1" ht="24.95" customHeight="1">
      <c r="A53" s="440">
        <v>40</v>
      </c>
      <c r="B53" s="913" t="str">
        <f>IF(基本情報入力シート!C92="","",基本情報入力シート!C92)</f>
        <v/>
      </c>
      <c r="C53" s="914"/>
      <c r="D53" s="914"/>
      <c r="E53" s="914"/>
      <c r="F53" s="914"/>
      <c r="G53" s="914"/>
      <c r="H53" s="914"/>
      <c r="I53" s="915"/>
      <c r="J53" s="425" t="str">
        <f>IF(基本情報入力シート!M92="","",基本情報入力シート!M92)</f>
        <v/>
      </c>
      <c r="K53" s="426" t="str">
        <f>IF(基本情報入力シート!R92="","",基本情報入力シート!R92)</f>
        <v/>
      </c>
      <c r="L53" s="426" t="str">
        <f>IF(基本情報入力シート!W92="","",基本情報入力シート!W92)</f>
        <v/>
      </c>
      <c r="M53" s="427" t="str">
        <f>IF(基本情報入力シート!X92="","",基本情報入力シート!X92)</f>
        <v/>
      </c>
      <c r="N53" s="428" t="str">
        <f>IF(基本情報入力シート!Y92="","",基本情報入力シート!Y92)</f>
        <v/>
      </c>
      <c r="O53" s="99"/>
      <c r="P53" s="1001"/>
      <c r="Q53" s="1002"/>
      <c r="R53" s="465" t="str">
        <f>IFERROR(IF(OR('別紙様式3-2（４・５月）'!R55="",'別紙様式3-2（４・５月）'!Z55="ベア加算"),"",P53*VLOOKUP(N53,【参考】数式用!$AD$2:$AH$27,MATCH(O53,【参考】数式用!$K$4:$N$4,0)+1,0)),"")</f>
        <v/>
      </c>
      <c r="S53" s="121"/>
      <c r="T53" s="1007"/>
      <c r="U53" s="1008"/>
      <c r="V53" s="468" t="str">
        <f>IFERROR(IF(AND('別紙様式3-2（４・５月）'!O55="", O53&lt;&gt;""),P53, P53*VLOOKUP(AF53,【参考】数式用4!$DC$3:$DZ$106,MATCH(N53,【参考】数式用4!$DC$2:$DZ$2,0))),"")</f>
        <v/>
      </c>
      <c r="W53" s="100"/>
      <c r="X53" s="466"/>
      <c r="Y53" s="1053" t="str">
        <f>IFERROR(
     IF(OR('別紙様式3-2（４・５月）'!R55="",'別紙様式3-2（４・５月）'!Z55="ベア加算"),"",
                                            X53*VLOOKUP(N53,【参考】数式用!$AD$2:$AH$27,MATCH(W53,【参考】数式用!$K$4:$N$4,0)+1,0)
      ),"")</f>
        <v/>
      </c>
      <c r="Z53" s="1053"/>
      <c r="AA53" s="121"/>
      <c r="AB53" s="467"/>
      <c r="AC53" s="450" t="str">
        <f>IFERROR(IF(AND('別紙様式3-2（４・５月）'!O55="", W53&lt;&gt;"", W53&lt;&gt;"―"),X53, X53*VLOOKUP(AG53,【参考】数式用4!$DC$3:$DZ$106,MATCH(N53,【参考】数式用4!$DC$2:$DZ$2,0))),"")</f>
        <v/>
      </c>
      <c r="AD53" s="474" t="str">
        <f t="shared" si="2"/>
        <v/>
      </c>
      <c r="AE53" s="422" t="str">
        <f t="shared" si="3"/>
        <v/>
      </c>
      <c r="AF53" s="439" t="str">
        <f>IF(O53="","",'別紙様式3-2（４・５月）'!O55&amp;'別紙様式3-2（４・５月）'!P55&amp;'別紙様式3-2（４・５月）'!Q55&amp;"から"&amp;O53)</f>
        <v/>
      </c>
      <c r="AG53" s="439" t="str">
        <f>IF(OR(W53="",W53="―"),"",'別紙様式3-2（４・５月）'!O55&amp;'別紙様式3-2（４・５月）'!P55&amp;'別紙様式3-2（４・５月）'!Q55&amp;"から"&amp;W53)</f>
        <v/>
      </c>
      <c r="AH53" s="398"/>
      <c r="AI53" s="398"/>
      <c r="AJ53" s="398"/>
      <c r="AK53" s="398"/>
      <c r="AL53" s="398"/>
      <c r="AM53" s="398"/>
      <c r="AN53" s="398"/>
      <c r="AO53" s="398"/>
    </row>
    <row r="54" spans="1:41" customFormat="1" ht="24.95" customHeight="1">
      <c r="A54" s="440">
        <v>41</v>
      </c>
      <c r="B54" s="913" t="str">
        <f>IF(基本情報入力シート!C93="","",基本情報入力シート!C93)</f>
        <v/>
      </c>
      <c r="C54" s="914"/>
      <c r="D54" s="914"/>
      <c r="E54" s="914"/>
      <c r="F54" s="914"/>
      <c r="G54" s="914"/>
      <c r="H54" s="914"/>
      <c r="I54" s="915"/>
      <c r="J54" s="425" t="str">
        <f>IF(基本情報入力シート!M93="","",基本情報入力シート!M93)</f>
        <v/>
      </c>
      <c r="K54" s="426" t="str">
        <f>IF(基本情報入力シート!R93="","",基本情報入力シート!R93)</f>
        <v/>
      </c>
      <c r="L54" s="426" t="str">
        <f>IF(基本情報入力シート!W93="","",基本情報入力シート!W93)</f>
        <v/>
      </c>
      <c r="M54" s="427" t="str">
        <f>IF(基本情報入力シート!X93="","",基本情報入力シート!X93)</f>
        <v/>
      </c>
      <c r="N54" s="428" t="str">
        <f>IF(基本情報入力シート!Y93="","",基本情報入力シート!Y93)</f>
        <v/>
      </c>
      <c r="O54" s="99"/>
      <c r="P54" s="1001"/>
      <c r="Q54" s="1002"/>
      <c r="R54" s="465" t="str">
        <f>IFERROR(IF(OR('別紙様式3-2（４・５月）'!R56="",'別紙様式3-2（４・５月）'!Z56="ベア加算"),"",P54*VLOOKUP(N54,【参考】数式用!$AD$2:$AH$27,MATCH(O54,【参考】数式用!$K$4:$N$4,0)+1,0)),"")</f>
        <v/>
      </c>
      <c r="S54" s="121"/>
      <c r="T54" s="1007"/>
      <c r="U54" s="1008"/>
      <c r="V54" s="468" t="str">
        <f>IFERROR(IF(AND('別紙様式3-2（４・５月）'!O56="", O54&lt;&gt;""),P54, P54*VLOOKUP(AF54,【参考】数式用4!$DC$3:$DZ$106,MATCH(N54,【参考】数式用4!$DC$2:$DZ$2,0))),"")</f>
        <v/>
      </c>
      <c r="W54" s="100"/>
      <c r="X54" s="466"/>
      <c r="Y54" s="1053" t="str">
        <f>IFERROR(
     IF(OR('別紙様式3-2（４・５月）'!R56="",'別紙様式3-2（４・５月）'!Z56="ベア加算"),"",
                                            X54*VLOOKUP(N54,【参考】数式用!$AD$2:$AH$27,MATCH(W54,【参考】数式用!$K$4:$N$4,0)+1,0)
      ),"")</f>
        <v/>
      </c>
      <c r="Z54" s="1053"/>
      <c r="AA54" s="121"/>
      <c r="AB54" s="467"/>
      <c r="AC54" s="450" t="str">
        <f>IFERROR(IF(AND('別紙様式3-2（４・５月）'!O56="", W54&lt;&gt;"", W54&lt;&gt;"―"),X54, X54*VLOOKUP(AG54,【参考】数式用4!$DC$3:$DZ$106,MATCH(N54,【参考】数式用4!$DC$2:$DZ$2,0))),"")</f>
        <v/>
      </c>
      <c r="AD54" s="474" t="str">
        <f t="shared" si="2"/>
        <v/>
      </c>
      <c r="AE54" s="422" t="str">
        <f t="shared" si="3"/>
        <v/>
      </c>
      <c r="AF54" s="439" t="str">
        <f>IF(O54="","",'別紙様式3-2（４・５月）'!O56&amp;'別紙様式3-2（４・５月）'!P56&amp;'別紙様式3-2（４・５月）'!Q56&amp;"から"&amp;O54)</f>
        <v/>
      </c>
      <c r="AG54" s="439" t="str">
        <f>IF(OR(W54="",W54="―"),"",'別紙様式3-2（４・５月）'!O56&amp;'別紙様式3-2（４・５月）'!P56&amp;'別紙様式3-2（４・５月）'!Q56&amp;"から"&amp;W54)</f>
        <v/>
      </c>
      <c r="AH54" s="398"/>
      <c r="AI54" s="398"/>
      <c r="AJ54" s="398"/>
      <c r="AK54" s="398"/>
      <c r="AL54" s="398"/>
      <c r="AM54" s="398"/>
      <c r="AN54" s="398"/>
      <c r="AO54" s="398"/>
    </row>
    <row r="55" spans="1:41" customFormat="1" ht="24.95" customHeight="1">
      <c r="A55" s="440">
        <v>42</v>
      </c>
      <c r="B55" s="913" t="str">
        <f>IF(基本情報入力シート!C94="","",基本情報入力シート!C94)</f>
        <v/>
      </c>
      <c r="C55" s="914"/>
      <c r="D55" s="914"/>
      <c r="E55" s="914"/>
      <c r="F55" s="914"/>
      <c r="G55" s="914"/>
      <c r="H55" s="914"/>
      <c r="I55" s="915"/>
      <c r="J55" s="425" t="str">
        <f>IF(基本情報入力シート!M94="","",基本情報入力シート!M94)</f>
        <v/>
      </c>
      <c r="K55" s="426" t="str">
        <f>IF(基本情報入力シート!R94="","",基本情報入力シート!R94)</f>
        <v/>
      </c>
      <c r="L55" s="426" t="str">
        <f>IF(基本情報入力シート!W94="","",基本情報入力シート!W94)</f>
        <v/>
      </c>
      <c r="M55" s="427" t="str">
        <f>IF(基本情報入力シート!X94="","",基本情報入力シート!X94)</f>
        <v/>
      </c>
      <c r="N55" s="428" t="str">
        <f>IF(基本情報入力シート!Y94="","",基本情報入力シート!Y94)</f>
        <v/>
      </c>
      <c r="O55" s="99"/>
      <c r="P55" s="1001"/>
      <c r="Q55" s="1002"/>
      <c r="R55" s="465" t="str">
        <f>IFERROR(IF(OR('別紙様式3-2（４・５月）'!R57="",'別紙様式3-2（４・５月）'!Z57="ベア加算"),"",P55*VLOOKUP(N55,【参考】数式用!$AD$2:$AH$27,MATCH(O55,【参考】数式用!$K$4:$N$4,0)+1,0)),"")</f>
        <v/>
      </c>
      <c r="S55" s="121"/>
      <c r="T55" s="1007"/>
      <c r="U55" s="1008"/>
      <c r="V55" s="468" t="str">
        <f>IFERROR(IF(AND('別紙様式3-2（４・５月）'!O57="", O55&lt;&gt;""),P55, P55*VLOOKUP(AF55,【参考】数式用4!$DC$3:$DZ$106,MATCH(N55,【参考】数式用4!$DC$2:$DZ$2,0))),"")</f>
        <v/>
      </c>
      <c r="W55" s="100"/>
      <c r="X55" s="466"/>
      <c r="Y55" s="1053" t="str">
        <f>IFERROR(
     IF(OR('別紙様式3-2（４・５月）'!R57="",'別紙様式3-2（４・５月）'!Z57="ベア加算"),"",
                                            X55*VLOOKUP(N55,【参考】数式用!$AD$2:$AH$27,MATCH(W55,【参考】数式用!$K$4:$N$4,0)+1,0)
      ),"")</f>
        <v/>
      </c>
      <c r="Z55" s="1053"/>
      <c r="AA55" s="121"/>
      <c r="AB55" s="467"/>
      <c r="AC55" s="450" t="str">
        <f>IFERROR(IF(AND('別紙様式3-2（４・５月）'!O57="", W55&lt;&gt;"", W55&lt;&gt;"―"),X55, X55*VLOOKUP(AG55,【参考】数式用4!$DC$3:$DZ$106,MATCH(N55,【参考】数式用4!$DC$2:$DZ$2,0))),"")</f>
        <v/>
      </c>
      <c r="AD55" s="474" t="str">
        <f t="shared" si="2"/>
        <v/>
      </c>
      <c r="AE55" s="422" t="str">
        <f t="shared" si="3"/>
        <v/>
      </c>
      <c r="AF55" s="439" t="str">
        <f>IF(O55="","",'別紙様式3-2（４・５月）'!O57&amp;'別紙様式3-2（４・５月）'!P57&amp;'別紙様式3-2（４・５月）'!Q57&amp;"から"&amp;O55)</f>
        <v/>
      </c>
      <c r="AG55" s="439" t="str">
        <f>IF(OR(W55="",W55="―"),"",'別紙様式3-2（４・５月）'!O57&amp;'別紙様式3-2（４・５月）'!P57&amp;'別紙様式3-2（４・５月）'!Q57&amp;"から"&amp;W55)</f>
        <v/>
      </c>
      <c r="AH55" s="398"/>
      <c r="AI55" s="398"/>
      <c r="AJ55" s="398"/>
      <c r="AK55" s="398"/>
      <c r="AL55" s="398"/>
      <c r="AM55" s="398"/>
      <c r="AN55" s="398"/>
      <c r="AO55" s="398"/>
    </row>
    <row r="56" spans="1:41" customFormat="1" ht="24.95" customHeight="1">
      <c r="A56" s="440">
        <v>43</v>
      </c>
      <c r="B56" s="913" t="str">
        <f>IF(基本情報入力シート!C95="","",基本情報入力シート!C95)</f>
        <v/>
      </c>
      <c r="C56" s="914"/>
      <c r="D56" s="914"/>
      <c r="E56" s="914"/>
      <c r="F56" s="914"/>
      <c r="G56" s="914"/>
      <c r="H56" s="914"/>
      <c r="I56" s="915"/>
      <c r="J56" s="425" t="str">
        <f>IF(基本情報入力シート!M95="","",基本情報入力シート!M95)</f>
        <v/>
      </c>
      <c r="K56" s="426" t="str">
        <f>IF(基本情報入力シート!R95="","",基本情報入力シート!R95)</f>
        <v/>
      </c>
      <c r="L56" s="426" t="str">
        <f>IF(基本情報入力シート!W95="","",基本情報入力シート!W95)</f>
        <v/>
      </c>
      <c r="M56" s="427" t="str">
        <f>IF(基本情報入力シート!X95="","",基本情報入力シート!X95)</f>
        <v/>
      </c>
      <c r="N56" s="428" t="str">
        <f>IF(基本情報入力シート!Y95="","",基本情報入力シート!Y95)</f>
        <v/>
      </c>
      <c r="O56" s="99"/>
      <c r="P56" s="1001"/>
      <c r="Q56" s="1002"/>
      <c r="R56" s="465" t="str">
        <f>IFERROR(IF(OR('別紙様式3-2（４・５月）'!R58="",'別紙様式3-2（４・５月）'!Z58="ベア加算"),"",P56*VLOOKUP(N56,【参考】数式用!$AD$2:$AH$27,MATCH(O56,【参考】数式用!$K$4:$N$4,0)+1,0)),"")</f>
        <v/>
      </c>
      <c r="S56" s="121"/>
      <c r="T56" s="1007"/>
      <c r="U56" s="1008"/>
      <c r="V56" s="468" t="str">
        <f>IFERROR(IF(AND('別紙様式3-2（４・５月）'!O58="", O56&lt;&gt;""),P56, P56*VLOOKUP(AF56,【参考】数式用4!$DC$3:$DZ$106,MATCH(N56,【参考】数式用4!$DC$2:$DZ$2,0))),"")</f>
        <v/>
      </c>
      <c r="W56" s="100"/>
      <c r="X56" s="466"/>
      <c r="Y56" s="1053" t="str">
        <f>IFERROR(
     IF(OR('別紙様式3-2（４・５月）'!R58="",'別紙様式3-2（４・５月）'!Z58="ベア加算"),"",
                                            X56*VLOOKUP(N56,【参考】数式用!$AD$2:$AH$27,MATCH(W56,【参考】数式用!$K$4:$N$4,0)+1,0)
      ),"")</f>
        <v/>
      </c>
      <c r="Z56" s="1053"/>
      <c r="AA56" s="121"/>
      <c r="AB56" s="467"/>
      <c r="AC56" s="450" t="str">
        <f>IFERROR(IF(AND('別紙様式3-2（４・５月）'!O58="", W56&lt;&gt;"", W56&lt;&gt;"―"),X56, X56*VLOOKUP(AG56,【参考】数式用4!$DC$3:$DZ$106,MATCH(N56,【参考】数式用4!$DC$2:$DZ$2,0))),"")</f>
        <v/>
      </c>
      <c r="AD56" s="474" t="str">
        <f t="shared" si="2"/>
        <v/>
      </c>
      <c r="AE56" s="422" t="str">
        <f t="shared" si="3"/>
        <v/>
      </c>
      <c r="AF56" s="439" t="str">
        <f>IF(O56="","",'別紙様式3-2（４・５月）'!O58&amp;'別紙様式3-2（４・５月）'!P58&amp;'別紙様式3-2（４・５月）'!Q58&amp;"から"&amp;O56)</f>
        <v/>
      </c>
      <c r="AG56" s="439" t="str">
        <f>IF(OR(W56="",W56="―"),"",'別紙様式3-2（４・５月）'!O58&amp;'別紙様式3-2（４・５月）'!P58&amp;'別紙様式3-2（４・５月）'!Q58&amp;"から"&amp;W56)</f>
        <v/>
      </c>
      <c r="AH56" s="398"/>
      <c r="AI56" s="398"/>
      <c r="AJ56" s="398"/>
      <c r="AK56" s="398"/>
      <c r="AL56" s="398"/>
      <c r="AM56" s="398"/>
      <c r="AN56" s="398"/>
      <c r="AO56" s="398"/>
    </row>
    <row r="57" spans="1:41" customFormat="1" ht="24.95" customHeight="1">
      <c r="A57" s="440">
        <v>44</v>
      </c>
      <c r="B57" s="913" t="str">
        <f>IF(基本情報入力シート!C96="","",基本情報入力シート!C96)</f>
        <v/>
      </c>
      <c r="C57" s="914"/>
      <c r="D57" s="914"/>
      <c r="E57" s="914"/>
      <c r="F57" s="914"/>
      <c r="G57" s="914"/>
      <c r="H57" s="914"/>
      <c r="I57" s="915"/>
      <c r="J57" s="425" t="str">
        <f>IF(基本情報入力シート!M96="","",基本情報入力シート!M96)</f>
        <v/>
      </c>
      <c r="K57" s="426" t="str">
        <f>IF(基本情報入力シート!R96="","",基本情報入力シート!R96)</f>
        <v/>
      </c>
      <c r="L57" s="426" t="str">
        <f>IF(基本情報入力シート!W96="","",基本情報入力シート!W96)</f>
        <v/>
      </c>
      <c r="M57" s="427" t="str">
        <f>IF(基本情報入力シート!X96="","",基本情報入力シート!X96)</f>
        <v/>
      </c>
      <c r="N57" s="428" t="str">
        <f>IF(基本情報入力シート!Y96="","",基本情報入力シート!Y96)</f>
        <v/>
      </c>
      <c r="O57" s="99"/>
      <c r="P57" s="1001"/>
      <c r="Q57" s="1002"/>
      <c r="R57" s="465" t="str">
        <f>IFERROR(IF(OR('別紙様式3-2（４・５月）'!R59="",'別紙様式3-2（４・５月）'!Z59="ベア加算"),"",P57*VLOOKUP(N57,【参考】数式用!$AD$2:$AH$27,MATCH(O57,【参考】数式用!$K$4:$N$4,0)+1,0)),"")</f>
        <v/>
      </c>
      <c r="S57" s="121"/>
      <c r="T57" s="1007"/>
      <c r="U57" s="1008"/>
      <c r="V57" s="468" t="str">
        <f>IFERROR(IF(AND('別紙様式3-2（４・５月）'!O59="", O57&lt;&gt;""),P57, P57*VLOOKUP(AF57,【参考】数式用4!$DC$3:$DZ$106,MATCH(N57,【参考】数式用4!$DC$2:$DZ$2,0))),"")</f>
        <v/>
      </c>
      <c r="W57" s="100"/>
      <c r="X57" s="466"/>
      <c r="Y57" s="1053" t="str">
        <f>IFERROR(
     IF(OR('別紙様式3-2（４・５月）'!R59="",'別紙様式3-2（４・５月）'!Z59="ベア加算"),"",
                                            X57*VLOOKUP(N57,【参考】数式用!$AD$2:$AH$27,MATCH(W57,【参考】数式用!$K$4:$N$4,0)+1,0)
      ),"")</f>
        <v/>
      </c>
      <c r="Z57" s="1053"/>
      <c r="AA57" s="121"/>
      <c r="AB57" s="467"/>
      <c r="AC57" s="450" t="str">
        <f>IFERROR(IF(AND('別紙様式3-2（４・５月）'!O59="", W57&lt;&gt;"", W57&lt;&gt;"―"),X57, X57*VLOOKUP(AG57,【参考】数式用4!$DC$3:$DZ$106,MATCH(N57,【参考】数式用4!$DC$2:$DZ$2,0))),"")</f>
        <v/>
      </c>
      <c r="AD57" s="474" t="str">
        <f t="shared" si="2"/>
        <v/>
      </c>
      <c r="AE57" s="422" t="str">
        <f t="shared" si="3"/>
        <v/>
      </c>
      <c r="AF57" s="439" t="str">
        <f>IF(O57="","",'別紙様式3-2（４・５月）'!O59&amp;'別紙様式3-2（４・５月）'!P59&amp;'別紙様式3-2（４・５月）'!Q59&amp;"から"&amp;O57)</f>
        <v/>
      </c>
      <c r="AG57" s="439" t="str">
        <f>IF(OR(W57="",W57="―"),"",'別紙様式3-2（４・５月）'!O59&amp;'別紙様式3-2（４・５月）'!P59&amp;'別紙様式3-2（４・５月）'!Q59&amp;"から"&amp;W57)</f>
        <v/>
      </c>
      <c r="AH57" s="398"/>
      <c r="AI57" s="398"/>
      <c r="AJ57" s="398"/>
      <c r="AK57" s="398"/>
      <c r="AL57" s="398"/>
      <c r="AM57" s="398"/>
      <c r="AN57" s="398"/>
      <c r="AO57" s="398"/>
    </row>
    <row r="58" spans="1:41" customFormat="1" ht="24.95" customHeight="1">
      <c r="A58" s="440">
        <v>45</v>
      </c>
      <c r="B58" s="913" t="str">
        <f>IF(基本情報入力シート!C97="","",基本情報入力シート!C97)</f>
        <v/>
      </c>
      <c r="C58" s="914"/>
      <c r="D58" s="914"/>
      <c r="E58" s="914"/>
      <c r="F58" s="914"/>
      <c r="G58" s="914"/>
      <c r="H58" s="914"/>
      <c r="I58" s="915"/>
      <c r="J58" s="425" t="str">
        <f>IF(基本情報入力シート!M97="","",基本情報入力シート!M97)</f>
        <v/>
      </c>
      <c r="K58" s="426" t="str">
        <f>IF(基本情報入力シート!R97="","",基本情報入力シート!R97)</f>
        <v/>
      </c>
      <c r="L58" s="426" t="str">
        <f>IF(基本情報入力シート!W97="","",基本情報入力シート!W97)</f>
        <v/>
      </c>
      <c r="M58" s="427" t="str">
        <f>IF(基本情報入力シート!X97="","",基本情報入力シート!X97)</f>
        <v/>
      </c>
      <c r="N58" s="428" t="str">
        <f>IF(基本情報入力シート!Y97="","",基本情報入力シート!Y97)</f>
        <v/>
      </c>
      <c r="O58" s="99"/>
      <c r="P58" s="1001"/>
      <c r="Q58" s="1002"/>
      <c r="R58" s="465" t="str">
        <f>IFERROR(IF(OR('別紙様式3-2（４・５月）'!R60="",'別紙様式3-2（４・５月）'!Z60="ベア加算"),"",P58*VLOOKUP(N58,【参考】数式用!$AD$2:$AH$27,MATCH(O58,【参考】数式用!$K$4:$N$4,0)+1,0)),"")</f>
        <v/>
      </c>
      <c r="S58" s="121"/>
      <c r="T58" s="1007"/>
      <c r="U58" s="1008"/>
      <c r="V58" s="468" t="str">
        <f>IFERROR(IF(AND('別紙様式3-2（４・５月）'!O60="", O58&lt;&gt;""),P58, P58*VLOOKUP(AF58,【参考】数式用4!$DC$3:$DZ$106,MATCH(N58,【参考】数式用4!$DC$2:$DZ$2,0))),"")</f>
        <v/>
      </c>
      <c r="W58" s="100"/>
      <c r="X58" s="466"/>
      <c r="Y58" s="1053" t="str">
        <f>IFERROR(
     IF(OR('別紙様式3-2（４・５月）'!R60="",'別紙様式3-2（４・５月）'!Z60="ベア加算"),"",
                                            X58*VLOOKUP(N58,【参考】数式用!$AD$2:$AH$27,MATCH(W58,【参考】数式用!$K$4:$N$4,0)+1,0)
      ),"")</f>
        <v/>
      </c>
      <c r="Z58" s="1053"/>
      <c r="AA58" s="121"/>
      <c r="AB58" s="467"/>
      <c r="AC58" s="450" t="str">
        <f>IFERROR(IF(AND('別紙様式3-2（４・５月）'!O60="", W58&lt;&gt;"", W58&lt;&gt;"―"),X58, X58*VLOOKUP(AG58,【参考】数式用4!$DC$3:$DZ$106,MATCH(N58,【参考】数式用4!$DC$2:$DZ$2,0))),"")</f>
        <v/>
      </c>
      <c r="AD58" s="474" t="str">
        <f t="shared" si="2"/>
        <v/>
      </c>
      <c r="AE58" s="422" t="str">
        <f t="shared" si="3"/>
        <v/>
      </c>
      <c r="AF58" s="439" t="str">
        <f>IF(O58="","",'別紙様式3-2（４・５月）'!O60&amp;'別紙様式3-2（４・５月）'!P60&amp;'別紙様式3-2（４・５月）'!Q60&amp;"から"&amp;O58)</f>
        <v/>
      </c>
      <c r="AG58" s="439" t="str">
        <f>IF(OR(W58="",W58="―"),"",'別紙様式3-2（４・５月）'!O60&amp;'別紙様式3-2（４・５月）'!P60&amp;'別紙様式3-2（４・５月）'!Q60&amp;"から"&amp;W58)</f>
        <v/>
      </c>
      <c r="AH58" s="398"/>
      <c r="AI58" s="398"/>
      <c r="AJ58" s="398"/>
      <c r="AK58" s="398"/>
      <c r="AL58" s="398"/>
      <c r="AM58" s="398"/>
      <c r="AN58" s="398"/>
      <c r="AO58" s="398"/>
    </row>
    <row r="59" spans="1:41" customFormat="1" ht="24.95" customHeight="1">
      <c r="A59" s="440">
        <v>46</v>
      </c>
      <c r="B59" s="913" t="str">
        <f>IF(基本情報入力シート!C98="","",基本情報入力シート!C98)</f>
        <v/>
      </c>
      <c r="C59" s="914"/>
      <c r="D59" s="914"/>
      <c r="E59" s="914"/>
      <c r="F59" s="914"/>
      <c r="G59" s="914"/>
      <c r="H59" s="914"/>
      <c r="I59" s="915"/>
      <c r="J59" s="425" t="str">
        <f>IF(基本情報入力シート!M98="","",基本情報入力シート!M98)</f>
        <v/>
      </c>
      <c r="K59" s="426" t="str">
        <f>IF(基本情報入力シート!R98="","",基本情報入力シート!R98)</f>
        <v/>
      </c>
      <c r="L59" s="426" t="str">
        <f>IF(基本情報入力シート!W98="","",基本情報入力シート!W98)</f>
        <v/>
      </c>
      <c r="M59" s="427" t="str">
        <f>IF(基本情報入力シート!X98="","",基本情報入力シート!X98)</f>
        <v/>
      </c>
      <c r="N59" s="428" t="str">
        <f>IF(基本情報入力シート!Y98="","",基本情報入力シート!Y98)</f>
        <v/>
      </c>
      <c r="O59" s="99"/>
      <c r="P59" s="1001"/>
      <c r="Q59" s="1002"/>
      <c r="R59" s="465" t="str">
        <f>IFERROR(IF(OR('別紙様式3-2（４・５月）'!R61="",'別紙様式3-2（４・５月）'!Z61="ベア加算"),"",P59*VLOOKUP(N59,【参考】数式用!$AD$2:$AH$27,MATCH(O59,【参考】数式用!$K$4:$N$4,0)+1,0)),"")</f>
        <v/>
      </c>
      <c r="S59" s="121"/>
      <c r="T59" s="1007"/>
      <c r="U59" s="1008"/>
      <c r="V59" s="468" t="str">
        <f>IFERROR(IF(AND('別紙様式3-2（４・５月）'!O61="", O59&lt;&gt;""),P59, P59*VLOOKUP(AF59,【参考】数式用4!$DC$3:$DZ$106,MATCH(N59,【参考】数式用4!$DC$2:$DZ$2,0))),"")</f>
        <v/>
      </c>
      <c r="W59" s="100"/>
      <c r="X59" s="466"/>
      <c r="Y59" s="1053" t="str">
        <f>IFERROR(
     IF(OR('別紙様式3-2（４・５月）'!R61="",'別紙様式3-2（４・５月）'!Z61="ベア加算"),"",
                                            X59*VLOOKUP(N59,【参考】数式用!$AD$2:$AH$27,MATCH(W59,【参考】数式用!$K$4:$N$4,0)+1,0)
      ),"")</f>
        <v/>
      </c>
      <c r="Z59" s="1053"/>
      <c r="AA59" s="121"/>
      <c r="AB59" s="467"/>
      <c r="AC59" s="450" t="str">
        <f>IFERROR(IF(AND('別紙様式3-2（４・５月）'!O61="", W59&lt;&gt;"", W59&lt;&gt;"―"),X59, X59*VLOOKUP(AG59,【参考】数式用4!$DC$3:$DZ$106,MATCH(N59,【参考】数式用4!$DC$2:$DZ$2,0))),"")</f>
        <v/>
      </c>
      <c r="AD59" s="474" t="str">
        <f t="shared" si="2"/>
        <v/>
      </c>
      <c r="AE59" s="422" t="str">
        <f t="shared" si="3"/>
        <v/>
      </c>
      <c r="AF59" s="439" t="str">
        <f>IF(O59="","",'別紙様式3-2（４・５月）'!O61&amp;'別紙様式3-2（４・５月）'!P61&amp;'別紙様式3-2（４・５月）'!Q61&amp;"から"&amp;O59)</f>
        <v/>
      </c>
      <c r="AG59" s="439" t="str">
        <f>IF(OR(W59="",W59="―"),"",'別紙様式3-2（４・５月）'!O61&amp;'別紙様式3-2（４・５月）'!P61&amp;'別紙様式3-2（４・５月）'!Q61&amp;"から"&amp;W59)</f>
        <v/>
      </c>
      <c r="AH59" s="398"/>
      <c r="AI59" s="398"/>
      <c r="AJ59" s="398"/>
      <c r="AK59" s="398"/>
      <c r="AL59" s="398"/>
      <c r="AM59" s="398"/>
      <c r="AN59" s="398"/>
      <c r="AO59" s="398"/>
    </row>
    <row r="60" spans="1:41" customFormat="1" ht="24.95" customHeight="1">
      <c r="A60" s="440">
        <v>47</v>
      </c>
      <c r="B60" s="913" t="str">
        <f>IF(基本情報入力シート!C99="","",基本情報入力シート!C99)</f>
        <v/>
      </c>
      <c r="C60" s="914"/>
      <c r="D60" s="914"/>
      <c r="E60" s="914"/>
      <c r="F60" s="914"/>
      <c r="G60" s="914"/>
      <c r="H60" s="914"/>
      <c r="I60" s="915"/>
      <c r="J60" s="425" t="str">
        <f>IF(基本情報入力シート!M99="","",基本情報入力シート!M99)</f>
        <v/>
      </c>
      <c r="K60" s="426" t="str">
        <f>IF(基本情報入力シート!R99="","",基本情報入力シート!R99)</f>
        <v/>
      </c>
      <c r="L60" s="426" t="str">
        <f>IF(基本情報入力シート!W99="","",基本情報入力シート!W99)</f>
        <v/>
      </c>
      <c r="M60" s="427" t="str">
        <f>IF(基本情報入力シート!X99="","",基本情報入力シート!X99)</f>
        <v/>
      </c>
      <c r="N60" s="428" t="str">
        <f>IF(基本情報入力シート!Y99="","",基本情報入力シート!Y99)</f>
        <v/>
      </c>
      <c r="O60" s="99"/>
      <c r="P60" s="1001"/>
      <c r="Q60" s="1002"/>
      <c r="R60" s="465" t="str">
        <f>IFERROR(IF(OR('別紙様式3-2（４・５月）'!R62="",'別紙様式3-2（４・５月）'!Z62="ベア加算"),"",P60*VLOOKUP(N60,【参考】数式用!$AD$2:$AH$27,MATCH(O60,【参考】数式用!$K$4:$N$4,0)+1,0)),"")</f>
        <v/>
      </c>
      <c r="S60" s="121"/>
      <c r="T60" s="1007"/>
      <c r="U60" s="1008"/>
      <c r="V60" s="468" t="str">
        <f>IFERROR(IF(AND('別紙様式3-2（４・５月）'!O62="", O60&lt;&gt;""),P60, P60*VLOOKUP(AF60,【参考】数式用4!$DC$3:$DZ$106,MATCH(N60,【参考】数式用4!$DC$2:$DZ$2,0))),"")</f>
        <v/>
      </c>
      <c r="W60" s="100"/>
      <c r="X60" s="466"/>
      <c r="Y60" s="1053" t="str">
        <f>IFERROR(
     IF(OR('別紙様式3-2（４・５月）'!R62="",'別紙様式3-2（４・５月）'!Z62="ベア加算"),"",
                                            X60*VLOOKUP(N60,【参考】数式用!$AD$2:$AH$27,MATCH(W60,【参考】数式用!$K$4:$N$4,0)+1,0)
      ),"")</f>
        <v/>
      </c>
      <c r="Z60" s="1053"/>
      <c r="AA60" s="121"/>
      <c r="AB60" s="467"/>
      <c r="AC60" s="450" t="str">
        <f>IFERROR(IF(AND('別紙様式3-2（４・５月）'!O62="", W60&lt;&gt;"", W60&lt;&gt;"―"),X60, X60*VLOOKUP(AG60,【参考】数式用4!$DC$3:$DZ$106,MATCH(N60,【参考】数式用4!$DC$2:$DZ$2,0))),"")</f>
        <v/>
      </c>
      <c r="AD60" s="474" t="str">
        <f t="shared" si="2"/>
        <v/>
      </c>
      <c r="AE60" s="422" t="str">
        <f t="shared" si="3"/>
        <v/>
      </c>
      <c r="AF60" s="439" t="str">
        <f>IF(O60="","",'別紙様式3-2（４・５月）'!O62&amp;'別紙様式3-2（４・５月）'!P62&amp;'別紙様式3-2（４・５月）'!Q62&amp;"から"&amp;O60)</f>
        <v/>
      </c>
      <c r="AG60" s="439" t="str">
        <f>IF(OR(W60="",W60="―"),"",'別紙様式3-2（４・５月）'!O62&amp;'別紙様式3-2（４・５月）'!P62&amp;'別紙様式3-2（４・５月）'!Q62&amp;"から"&amp;W60)</f>
        <v/>
      </c>
      <c r="AH60" s="398"/>
      <c r="AI60" s="398"/>
      <c r="AJ60" s="398"/>
      <c r="AK60" s="398"/>
      <c r="AL60" s="398"/>
      <c r="AM60" s="398"/>
      <c r="AN60" s="398"/>
      <c r="AO60" s="398"/>
    </row>
    <row r="61" spans="1:41" customFormat="1" ht="24.95" customHeight="1">
      <c r="A61" s="440">
        <v>48</v>
      </c>
      <c r="B61" s="913" t="str">
        <f>IF(基本情報入力シート!C100="","",基本情報入力シート!C100)</f>
        <v/>
      </c>
      <c r="C61" s="914"/>
      <c r="D61" s="914"/>
      <c r="E61" s="914"/>
      <c r="F61" s="914"/>
      <c r="G61" s="914"/>
      <c r="H61" s="914"/>
      <c r="I61" s="915"/>
      <c r="J61" s="425" t="str">
        <f>IF(基本情報入力シート!M100="","",基本情報入力シート!M100)</f>
        <v/>
      </c>
      <c r="K61" s="426" t="str">
        <f>IF(基本情報入力シート!R100="","",基本情報入力シート!R100)</f>
        <v/>
      </c>
      <c r="L61" s="426" t="str">
        <f>IF(基本情報入力シート!W100="","",基本情報入力シート!W100)</f>
        <v/>
      </c>
      <c r="M61" s="427" t="str">
        <f>IF(基本情報入力シート!X100="","",基本情報入力シート!X100)</f>
        <v/>
      </c>
      <c r="N61" s="428" t="str">
        <f>IF(基本情報入力シート!Y100="","",基本情報入力シート!Y100)</f>
        <v/>
      </c>
      <c r="O61" s="99"/>
      <c r="P61" s="1001"/>
      <c r="Q61" s="1002"/>
      <c r="R61" s="465" t="str">
        <f>IFERROR(IF(OR('別紙様式3-2（４・５月）'!R63="",'別紙様式3-2（４・５月）'!Z63="ベア加算"),"",P61*VLOOKUP(N61,【参考】数式用!$AD$2:$AH$27,MATCH(O61,【参考】数式用!$K$4:$N$4,0)+1,0)),"")</f>
        <v/>
      </c>
      <c r="S61" s="121"/>
      <c r="T61" s="1007"/>
      <c r="U61" s="1008"/>
      <c r="V61" s="468" t="str">
        <f>IFERROR(IF(AND('別紙様式3-2（４・５月）'!O63="", O61&lt;&gt;""),P61, P61*VLOOKUP(AF61,【参考】数式用4!$DC$3:$DZ$106,MATCH(N61,【参考】数式用4!$DC$2:$DZ$2,0))),"")</f>
        <v/>
      </c>
      <c r="W61" s="100"/>
      <c r="X61" s="466"/>
      <c r="Y61" s="1053" t="str">
        <f>IFERROR(
     IF(OR('別紙様式3-2（４・５月）'!R63="",'別紙様式3-2（４・５月）'!Z63="ベア加算"),"",
                                            X61*VLOOKUP(N61,【参考】数式用!$AD$2:$AH$27,MATCH(W61,【参考】数式用!$K$4:$N$4,0)+1,0)
      ),"")</f>
        <v/>
      </c>
      <c r="Z61" s="1053"/>
      <c r="AA61" s="121"/>
      <c r="AB61" s="467"/>
      <c r="AC61" s="450" t="str">
        <f>IFERROR(IF(AND('別紙様式3-2（４・５月）'!O63="", W61&lt;&gt;"", W61&lt;&gt;"―"),X61, X61*VLOOKUP(AG61,【参考】数式用4!$DC$3:$DZ$106,MATCH(N61,【参考】数式用4!$DC$2:$DZ$2,0))),"")</f>
        <v/>
      </c>
      <c r="AD61" s="474" t="str">
        <f t="shared" si="2"/>
        <v/>
      </c>
      <c r="AE61" s="422" t="str">
        <f t="shared" si="3"/>
        <v/>
      </c>
      <c r="AF61" s="439" t="str">
        <f>IF(O61="","",'別紙様式3-2（４・５月）'!O63&amp;'別紙様式3-2（４・５月）'!P63&amp;'別紙様式3-2（４・５月）'!Q63&amp;"から"&amp;O61)</f>
        <v/>
      </c>
      <c r="AG61" s="439" t="str">
        <f>IF(OR(W61="",W61="―"),"",'別紙様式3-2（４・５月）'!O63&amp;'別紙様式3-2（４・５月）'!P63&amp;'別紙様式3-2（４・５月）'!Q63&amp;"から"&amp;W61)</f>
        <v/>
      </c>
      <c r="AH61" s="398"/>
      <c r="AI61" s="398"/>
      <c r="AJ61" s="398"/>
      <c r="AK61" s="398"/>
      <c r="AL61" s="398"/>
      <c r="AM61" s="398"/>
      <c r="AN61" s="398"/>
      <c r="AO61" s="398"/>
    </row>
    <row r="62" spans="1:41" customFormat="1" ht="24.95" customHeight="1">
      <c r="A62" s="440">
        <v>49</v>
      </c>
      <c r="B62" s="913" t="str">
        <f>IF(基本情報入力シート!C101="","",基本情報入力シート!C101)</f>
        <v/>
      </c>
      <c r="C62" s="914"/>
      <c r="D62" s="914"/>
      <c r="E62" s="914"/>
      <c r="F62" s="914"/>
      <c r="G62" s="914"/>
      <c r="H62" s="914"/>
      <c r="I62" s="915"/>
      <c r="J62" s="425" t="str">
        <f>IF(基本情報入力シート!M101="","",基本情報入力シート!M101)</f>
        <v/>
      </c>
      <c r="K62" s="426" t="str">
        <f>IF(基本情報入力シート!R101="","",基本情報入力シート!R101)</f>
        <v/>
      </c>
      <c r="L62" s="426" t="str">
        <f>IF(基本情報入力シート!W101="","",基本情報入力シート!W101)</f>
        <v/>
      </c>
      <c r="M62" s="427" t="str">
        <f>IF(基本情報入力シート!X101="","",基本情報入力シート!X101)</f>
        <v/>
      </c>
      <c r="N62" s="428" t="str">
        <f>IF(基本情報入力シート!Y101="","",基本情報入力シート!Y101)</f>
        <v/>
      </c>
      <c r="O62" s="99"/>
      <c r="P62" s="1001"/>
      <c r="Q62" s="1002"/>
      <c r="R62" s="465" t="str">
        <f>IFERROR(IF(OR('別紙様式3-2（４・５月）'!R64="",'別紙様式3-2（４・５月）'!Z64="ベア加算"),"",P62*VLOOKUP(N62,【参考】数式用!$AD$2:$AH$27,MATCH(O62,【参考】数式用!$K$4:$N$4,0)+1,0)),"")</f>
        <v/>
      </c>
      <c r="S62" s="121"/>
      <c r="T62" s="1007"/>
      <c r="U62" s="1008"/>
      <c r="V62" s="468" t="str">
        <f>IFERROR(IF(AND('別紙様式3-2（４・５月）'!O64="", O62&lt;&gt;""),P62, P62*VLOOKUP(AF62,【参考】数式用4!$DC$3:$DZ$106,MATCH(N62,【参考】数式用4!$DC$2:$DZ$2,0))),"")</f>
        <v/>
      </c>
      <c r="W62" s="100"/>
      <c r="X62" s="466"/>
      <c r="Y62" s="1053" t="str">
        <f>IFERROR(
     IF(OR('別紙様式3-2（４・５月）'!R64="",'別紙様式3-2（４・５月）'!Z64="ベア加算"),"",
                                            X62*VLOOKUP(N62,【参考】数式用!$AD$2:$AH$27,MATCH(W62,【参考】数式用!$K$4:$N$4,0)+1,0)
      ),"")</f>
        <v/>
      </c>
      <c r="Z62" s="1053"/>
      <c r="AA62" s="121"/>
      <c r="AB62" s="467"/>
      <c r="AC62" s="450" t="str">
        <f>IFERROR(IF(AND('別紙様式3-2（４・５月）'!O64="", W62&lt;&gt;"", W62&lt;&gt;"―"),X62, X62*VLOOKUP(AG62,【参考】数式用4!$DC$3:$DZ$106,MATCH(N62,【参考】数式用4!$DC$2:$DZ$2,0))),"")</f>
        <v/>
      </c>
      <c r="AD62" s="474" t="str">
        <f t="shared" si="2"/>
        <v/>
      </c>
      <c r="AE62" s="422" t="str">
        <f t="shared" si="3"/>
        <v/>
      </c>
      <c r="AF62" s="439" t="str">
        <f>IF(O62="","",'別紙様式3-2（４・５月）'!O64&amp;'別紙様式3-2（４・５月）'!P64&amp;'別紙様式3-2（４・５月）'!Q64&amp;"から"&amp;O62)</f>
        <v/>
      </c>
      <c r="AG62" s="439" t="str">
        <f>IF(OR(W62="",W62="―"),"",'別紙様式3-2（４・５月）'!O64&amp;'別紙様式3-2（４・５月）'!P64&amp;'別紙様式3-2（４・５月）'!Q64&amp;"から"&amp;W62)</f>
        <v/>
      </c>
      <c r="AH62" s="398"/>
      <c r="AI62" s="398"/>
      <c r="AJ62" s="398"/>
      <c r="AK62" s="398"/>
      <c r="AL62" s="398"/>
      <c r="AM62" s="398"/>
      <c r="AN62" s="398"/>
      <c r="AO62" s="398"/>
    </row>
    <row r="63" spans="1:41" customFormat="1" ht="24.95" customHeight="1">
      <c r="A63" s="440">
        <v>50</v>
      </c>
      <c r="B63" s="913" t="str">
        <f>IF(基本情報入力シート!C102="","",基本情報入力シート!C102)</f>
        <v/>
      </c>
      <c r="C63" s="914"/>
      <c r="D63" s="914"/>
      <c r="E63" s="914"/>
      <c r="F63" s="914"/>
      <c r="G63" s="914"/>
      <c r="H63" s="914"/>
      <c r="I63" s="915"/>
      <c r="J63" s="425" t="str">
        <f>IF(基本情報入力シート!M102="","",基本情報入力シート!M102)</f>
        <v/>
      </c>
      <c r="K63" s="426" t="str">
        <f>IF(基本情報入力シート!R102="","",基本情報入力シート!R102)</f>
        <v/>
      </c>
      <c r="L63" s="426" t="str">
        <f>IF(基本情報入力シート!W102="","",基本情報入力シート!W102)</f>
        <v/>
      </c>
      <c r="M63" s="427" t="str">
        <f>IF(基本情報入力シート!X102="","",基本情報入力シート!X102)</f>
        <v/>
      </c>
      <c r="N63" s="428" t="str">
        <f>IF(基本情報入力シート!Y102="","",基本情報入力シート!Y102)</f>
        <v/>
      </c>
      <c r="O63" s="99"/>
      <c r="P63" s="1001"/>
      <c r="Q63" s="1002"/>
      <c r="R63" s="465" t="str">
        <f>IFERROR(IF(OR('別紙様式3-2（４・５月）'!R65="",'別紙様式3-2（４・５月）'!Z65="ベア加算"),"",P63*VLOOKUP(N63,【参考】数式用!$AD$2:$AH$27,MATCH(O63,【参考】数式用!$K$4:$N$4,0)+1,0)),"")</f>
        <v/>
      </c>
      <c r="S63" s="121"/>
      <c r="T63" s="1007"/>
      <c r="U63" s="1008"/>
      <c r="V63" s="468" t="str">
        <f>IFERROR(IF(AND('別紙様式3-2（４・５月）'!O65="", O63&lt;&gt;""),P63, P63*VLOOKUP(AF63,【参考】数式用4!$DC$3:$DZ$106,MATCH(N63,【参考】数式用4!$DC$2:$DZ$2,0))),"")</f>
        <v/>
      </c>
      <c r="W63" s="100"/>
      <c r="X63" s="466"/>
      <c r="Y63" s="1053" t="str">
        <f>IFERROR(
     IF(OR('別紙様式3-2（４・５月）'!R65="",'別紙様式3-2（４・５月）'!Z65="ベア加算"),"",
                                            X63*VLOOKUP(N63,【参考】数式用!$AD$2:$AH$27,MATCH(W63,【参考】数式用!$K$4:$N$4,0)+1,0)
      ),"")</f>
        <v/>
      </c>
      <c r="Z63" s="1053"/>
      <c r="AA63" s="121"/>
      <c r="AB63" s="467"/>
      <c r="AC63" s="450" t="str">
        <f>IFERROR(IF(AND('別紙様式3-2（４・５月）'!O65="", W63&lt;&gt;"", W63&lt;&gt;"―"),X63, X63*VLOOKUP(AG63,【参考】数式用4!$DC$3:$DZ$106,MATCH(N63,【参考】数式用4!$DC$2:$DZ$2,0))),"")</f>
        <v/>
      </c>
      <c r="AD63" s="474" t="str">
        <f t="shared" si="2"/>
        <v/>
      </c>
      <c r="AE63" s="422" t="str">
        <f t="shared" si="3"/>
        <v/>
      </c>
      <c r="AF63" s="439" t="str">
        <f>IF(O63="","",'別紙様式3-2（４・５月）'!O65&amp;'別紙様式3-2（４・５月）'!P65&amp;'別紙様式3-2（４・５月）'!Q65&amp;"から"&amp;O63)</f>
        <v/>
      </c>
      <c r="AG63" s="439" t="str">
        <f>IF(OR(W63="",W63="―"),"",'別紙様式3-2（４・５月）'!O65&amp;'別紙様式3-2（４・５月）'!P65&amp;'別紙様式3-2（４・５月）'!Q65&amp;"から"&amp;W63)</f>
        <v/>
      </c>
      <c r="AH63" s="398"/>
      <c r="AI63" s="398"/>
      <c r="AJ63" s="398"/>
      <c r="AK63" s="398"/>
      <c r="AL63" s="398"/>
      <c r="AM63" s="398"/>
      <c r="AN63" s="398"/>
      <c r="AO63" s="398"/>
    </row>
    <row r="64" spans="1:41" customFormat="1" ht="24.95" customHeight="1">
      <c r="A64" s="440">
        <v>51</v>
      </c>
      <c r="B64" s="913" t="str">
        <f>IF(基本情報入力シート!C103="","",基本情報入力シート!C103)</f>
        <v/>
      </c>
      <c r="C64" s="914"/>
      <c r="D64" s="914"/>
      <c r="E64" s="914"/>
      <c r="F64" s="914"/>
      <c r="G64" s="914"/>
      <c r="H64" s="914"/>
      <c r="I64" s="915"/>
      <c r="J64" s="425" t="str">
        <f>IF(基本情報入力シート!M103="","",基本情報入力シート!M103)</f>
        <v/>
      </c>
      <c r="K64" s="426" t="str">
        <f>IF(基本情報入力シート!R103="","",基本情報入力シート!R103)</f>
        <v/>
      </c>
      <c r="L64" s="426" t="str">
        <f>IF(基本情報入力シート!W103="","",基本情報入力シート!W103)</f>
        <v/>
      </c>
      <c r="M64" s="427" t="str">
        <f>IF(基本情報入力シート!X103="","",基本情報入力シート!X103)</f>
        <v/>
      </c>
      <c r="N64" s="428" t="str">
        <f>IF(基本情報入力シート!Y103="","",基本情報入力シート!Y103)</f>
        <v/>
      </c>
      <c r="O64" s="99"/>
      <c r="P64" s="1001"/>
      <c r="Q64" s="1002"/>
      <c r="R64" s="465" t="str">
        <f>IFERROR(IF(OR('別紙様式3-2（４・５月）'!R66="",'別紙様式3-2（４・５月）'!Z66="ベア加算"),"",P64*VLOOKUP(N64,【参考】数式用!$AD$2:$AH$27,MATCH(O64,【参考】数式用!$K$4:$N$4,0)+1,0)),"")</f>
        <v/>
      </c>
      <c r="S64" s="121"/>
      <c r="T64" s="1007"/>
      <c r="U64" s="1008"/>
      <c r="V64" s="468" t="str">
        <f>IFERROR(IF(AND('別紙様式3-2（４・５月）'!O66="", O64&lt;&gt;""),P64, P64*VLOOKUP(AF64,【参考】数式用4!$DC$3:$DZ$106,MATCH(N64,【参考】数式用4!$DC$2:$DZ$2,0))),"")</f>
        <v/>
      </c>
      <c r="W64" s="100"/>
      <c r="X64" s="466"/>
      <c r="Y64" s="1053" t="str">
        <f>IFERROR(
     IF(OR('別紙様式3-2（４・５月）'!R66="",'別紙様式3-2（４・５月）'!Z66="ベア加算"),"",
                                            X64*VLOOKUP(N64,【参考】数式用!$AD$2:$AH$27,MATCH(W64,【参考】数式用!$K$4:$N$4,0)+1,0)
      ),"")</f>
        <v/>
      </c>
      <c r="Z64" s="1053"/>
      <c r="AA64" s="121"/>
      <c r="AB64" s="467"/>
      <c r="AC64" s="450" t="str">
        <f>IFERROR(IF(AND('別紙様式3-2（４・５月）'!O66="", W64&lt;&gt;"", W64&lt;&gt;"―"),X64, X64*VLOOKUP(AG64,【参考】数式用4!$DC$3:$DZ$106,MATCH(N64,【参考】数式用4!$DC$2:$DZ$2,0))),"")</f>
        <v/>
      </c>
      <c r="AD64" s="474" t="str">
        <f t="shared" si="2"/>
        <v/>
      </c>
      <c r="AE64" s="422" t="str">
        <f t="shared" si="3"/>
        <v/>
      </c>
      <c r="AF64" s="439" t="str">
        <f>IF(O64="","",'別紙様式3-2（４・５月）'!O66&amp;'別紙様式3-2（４・５月）'!P66&amp;'別紙様式3-2（４・５月）'!Q66&amp;"から"&amp;O64)</f>
        <v/>
      </c>
      <c r="AG64" s="439" t="str">
        <f>IF(OR(W64="",W64="―"),"",'別紙様式3-2（４・５月）'!O66&amp;'別紙様式3-2（４・５月）'!P66&amp;'別紙様式3-2（４・５月）'!Q66&amp;"から"&amp;W64)</f>
        <v/>
      </c>
      <c r="AH64" s="398"/>
      <c r="AI64" s="398"/>
      <c r="AJ64" s="398"/>
      <c r="AK64" s="398"/>
      <c r="AL64" s="398"/>
      <c r="AM64" s="398"/>
      <c r="AN64" s="398"/>
      <c r="AO64" s="398"/>
    </row>
    <row r="65" spans="1:41" customFormat="1" ht="24.95" customHeight="1">
      <c r="A65" s="440">
        <v>52</v>
      </c>
      <c r="B65" s="913" t="str">
        <f>IF(基本情報入力シート!C104="","",基本情報入力シート!C104)</f>
        <v/>
      </c>
      <c r="C65" s="914"/>
      <c r="D65" s="914"/>
      <c r="E65" s="914"/>
      <c r="F65" s="914"/>
      <c r="G65" s="914"/>
      <c r="H65" s="914"/>
      <c r="I65" s="915"/>
      <c r="J65" s="425" t="str">
        <f>IF(基本情報入力シート!M104="","",基本情報入力シート!M104)</f>
        <v/>
      </c>
      <c r="K65" s="426" t="str">
        <f>IF(基本情報入力シート!R104="","",基本情報入力シート!R104)</f>
        <v/>
      </c>
      <c r="L65" s="426" t="str">
        <f>IF(基本情報入力シート!W104="","",基本情報入力シート!W104)</f>
        <v/>
      </c>
      <c r="M65" s="427" t="str">
        <f>IF(基本情報入力シート!X104="","",基本情報入力シート!X104)</f>
        <v/>
      </c>
      <c r="N65" s="428" t="str">
        <f>IF(基本情報入力シート!Y104="","",基本情報入力シート!Y104)</f>
        <v/>
      </c>
      <c r="O65" s="99"/>
      <c r="P65" s="1001"/>
      <c r="Q65" s="1002"/>
      <c r="R65" s="465" t="str">
        <f>IFERROR(IF(OR('別紙様式3-2（４・５月）'!R67="",'別紙様式3-2（４・５月）'!Z67="ベア加算"),"",P65*VLOOKUP(N65,【参考】数式用!$AD$2:$AH$27,MATCH(O65,【参考】数式用!$K$4:$N$4,0)+1,0)),"")</f>
        <v/>
      </c>
      <c r="S65" s="121"/>
      <c r="T65" s="1007"/>
      <c r="U65" s="1008"/>
      <c r="V65" s="468" t="str">
        <f>IFERROR(IF(AND('別紙様式3-2（４・５月）'!O67="", O65&lt;&gt;""),P65, P65*VLOOKUP(AF65,【参考】数式用4!$DC$3:$DZ$106,MATCH(N65,【参考】数式用4!$DC$2:$DZ$2,0))),"")</f>
        <v/>
      </c>
      <c r="W65" s="100"/>
      <c r="X65" s="466"/>
      <c r="Y65" s="1053" t="str">
        <f>IFERROR(
     IF(OR('別紙様式3-2（４・５月）'!R67="",'別紙様式3-2（４・５月）'!Z67="ベア加算"),"",
                                            X65*VLOOKUP(N65,【参考】数式用!$AD$2:$AH$27,MATCH(W65,【参考】数式用!$K$4:$N$4,0)+1,0)
      ),"")</f>
        <v/>
      </c>
      <c r="Z65" s="1053"/>
      <c r="AA65" s="121"/>
      <c r="AB65" s="467"/>
      <c r="AC65" s="450" t="str">
        <f>IFERROR(IF(AND('別紙様式3-2（４・５月）'!O67="", W65&lt;&gt;"", W65&lt;&gt;"―"),X65, X65*VLOOKUP(AG65,【参考】数式用4!$DC$3:$DZ$106,MATCH(N65,【参考】数式用4!$DC$2:$DZ$2,0))),"")</f>
        <v/>
      </c>
      <c r="AD65" s="474" t="str">
        <f t="shared" si="2"/>
        <v/>
      </c>
      <c r="AE65" s="422" t="str">
        <f t="shared" si="3"/>
        <v/>
      </c>
      <c r="AF65" s="439" t="str">
        <f>IF(O65="","",'別紙様式3-2（４・５月）'!O67&amp;'別紙様式3-2（４・５月）'!P67&amp;'別紙様式3-2（４・５月）'!Q67&amp;"から"&amp;O65)</f>
        <v/>
      </c>
      <c r="AG65" s="439" t="str">
        <f>IF(OR(W65="",W65="―"),"",'別紙様式3-2（４・５月）'!O67&amp;'別紙様式3-2（４・５月）'!P67&amp;'別紙様式3-2（４・５月）'!Q67&amp;"から"&amp;W65)</f>
        <v/>
      </c>
      <c r="AH65" s="398"/>
      <c r="AI65" s="398"/>
      <c r="AJ65" s="398"/>
      <c r="AK65" s="398"/>
      <c r="AL65" s="398"/>
      <c r="AM65" s="398"/>
      <c r="AN65" s="398"/>
      <c r="AO65" s="398"/>
    </row>
    <row r="66" spans="1:41" customFormat="1" ht="24.95" customHeight="1">
      <c r="A66" s="440">
        <v>53</v>
      </c>
      <c r="B66" s="913" t="str">
        <f>IF(基本情報入力シート!C105="","",基本情報入力シート!C105)</f>
        <v/>
      </c>
      <c r="C66" s="914"/>
      <c r="D66" s="914"/>
      <c r="E66" s="914"/>
      <c r="F66" s="914"/>
      <c r="G66" s="914"/>
      <c r="H66" s="914"/>
      <c r="I66" s="915"/>
      <c r="J66" s="425" t="str">
        <f>IF(基本情報入力シート!M105="","",基本情報入力シート!M105)</f>
        <v/>
      </c>
      <c r="K66" s="426" t="str">
        <f>IF(基本情報入力シート!R105="","",基本情報入力シート!R105)</f>
        <v/>
      </c>
      <c r="L66" s="426" t="str">
        <f>IF(基本情報入力シート!W105="","",基本情報入力シート!W105)</f>
        <v/>
      </c>
      <c r="M66" s="427" t="str">
        <f>IF(基本情報入力シート!X105="","",基本情報入力シート!X105)</f>
        <v/>
      </c>
      <c r="N66" s="428" t="str">
        <f>IF(基本情報入力シート!Y105="","",基本情報入力シート!Y105)</f>
        <v/>
      </c>
      <c r="O66" s="99"/>
      <c r="P66" s="1001"/>
      <c r="Q66" s="1002"/>
      <c r="R66" s="465" t="str">
        <f>IFERROR(IF(OR('別紙様式3-2（４・５月）'!R68="",'別紙様式3-2（４・５月）'!Z68="ベア加算"),"",P66*VLOOKUP(N66,【参考】数式用!$AD$2:$AH$27,MATCH(O66,【参考】数式用!$K$4:$N$4,0)+1,0)),"")</f>
        <v/>
      </c>
      <c r="S66" s="121"/>
      <c r="T66" s="1007"/>
      <c r="U66" s="1008"/>
      <c r="V66" s="468" t="str">
        <f>IFERROR(IF(AND('別紙様式3-2（４・５月）'!O68="", O66&lt;&gt;""),P66, P66*VLOOKUP(AF66,【参考】数式用4!$DC$3:$DZ$106,MATCH(N66,【参考】数式用4!$DC$2:$DZ$2,0))),"")</f>
        <v/>
      </c>
      <c r="W66" s="100"/>
      <c r="X66" s="466"/>
      <c r="Y66" s="1053" t="str">
        <f>IFERROR(
     IF(OR('別紙様式3-2（４・５月）'!R68="",'別紙様式3-2（４・５月）'!Z68="ベア加算"),"",
                                            X66*VLOOKUP(N66,【参考】数式用!$AD$2:$AH$27,MATCH(W66,【参考】数式用!$K$4:$N$4,0)+1,0)
      ),"")</f>
        <v/>
      </c>
      <c r="Z66" s="1053"/>
      <c r="AA66" s="121"/>
      <c r="AB66" s="467"/>
      <c r="AC66" s="450" t="str">
        <f>IFERROR(IF(AND('別紙様式3-2（４・５月）'!O68="", W66&lt;&gt;"", W66&lt;&gt;"―"),X66, X66*VLOOKUP(AG66,【参考】数式用4!$DC$3:$DZ$106,MATCH(N66,【参考】数式用4!$DC$2:$DZ$2,0))),"")</f>
        <v/>
      </c>
      <c r="AD66" s="474" t="str">
        <f t="shared" si="2"/>
        <v/>
      </c>
      <c r="AE66" s="422" t="str">
        <f t="shared" si="3"/>
        <v/>
      </c>
      <c r="AF66" s="439" t="str">
        <f>IF(O66="","",'別紙様式3-2（４・５月）'!O68&amp;'別紙様式3-2（４・５月）'!P68&amp;'別紙様式3-2（４・５月）'!Q68&amp;"から"&amp;O66)</f>
        <v/>
      </c>
      <c r="AG66" s="439" t="str">
        <f>IF(OR(W66="",W66="―"),"",'別紙様式3-2（４・５月）'!O68&amp;'別紙様式3-2（４・５月）'!P68&amp;'別紙様式3-2（４・５月）'!Q68&amp;"から"&amp;W66)</f>
        <v/>
      </c>
      <c r="AH66" s="398"/>
      <c r="AI66" s="398"/>
      <c r="AJ66" s="398"/>
      <c r="AK66" s="398"/>
      <c r="AL66" s="398"/>
      <c r="AM66" s="398"/>
      <c r="AN66" s="398"/>
      <c r="AO66" s="398"/>
    </row>
    <row r="67" spans="1:41" customFormat="1" ht="24.95" customHeight="1">
      <c r="A67" s="440">
        <v>54</v>
      </c>
      <c r="B67" s="913" t="str">
        <f>IF(基本情報入力シート!C106="","",基本情報入力シート!C106)</f>
        <v/>
      </c>
      <c r="C67" s="914"/>
      <c r="D67" s="914"/>
      <c r="E67" s="914"/>
      <c r="F67" s="914"/>
      <c r="G67" s="914"/>
      <c r="H67" s="914"/>
      <c r="I67" s="915"/>
      <c r="J67" s="425" t="str">
        <f>IF(基本情報入力シート!M106="","",基本情報入力シート!M106)</f>
        <v/>
      </c>
      <c r="K67" s="426" t="str">
        <f>IF(基本情報入力シート!R106="","",基本情報入力シート!R106)</f>
        <v/>
      </c>
      <c r="L67" s="426" t="str">
        <f>IF(基本情報入力シート!W106="","",基本情報入力シート!W106)</f>
        <v/>
      </c>
      <c r="M67" s="427" t="str">
        <f>IF(基本情報入力シート!X106="","",基本情報入力シート!X106)</f>
        <v/>
      </c>
      <c r="N67" s="428" t="str">
        <f>IF(基本情報入力シート!Y106="","",基本情報入力シート!Y106)</f>
        <v/>
      </c>
      <c r="O67" s="99"/>
      <c r="P67" s="1001"/>
      <c r="Q67" s="1002"/>
      <c r="R67" s="465" t="str">
        <f>IFERROR(IF(OR('別紙様式3-2（４・５月）'!R69="",'別紙様式3-2（４・５月）'!Z69="ベア加算"),"",P67*VLOOKUP(N67,【参考】数式用!$AD$2:$AH$27,MATCH(O67,【参考】数式用!$K$4:$N$4,0)+1,0)),"")</f>
        <v/>
      </c>
      <c r="S67" s="121"/>
      <c r="T67" s="1007"/>
      <c r="U67" s="1008"/>
      <c r="V67" s="468" t="str">
        <f>IFERROR(IF(AND('別紙様式3-2（４・５月）'!O69="", O67&lt;&gt;""),P67, P67*VLOOKUP(AF67,【参考】数式用4!$DC$3:$DZ$106,MATCH(N67,【参考】数式用4!$DC$2:$DZ$2,0))),"")</f>
        <v/>
      </c>
      <c r="W67" s="100"/>
      <c r="X67" s="466"/>
      <c r="Y67" s="1053" t="str">
        <f>IFERROR(
     IF(OR('別紙様式3-2（４・５月）'!R69="",'別紙様式3-2（４・５月）'!Z69="ベア加算"),"",
                                            X67*VLOOKUP(N67,【参考】数式用!$AD$2:$AH$27,MATCH(W67,【参考】数式用!$K$4:$N$4,0)+1,0)
      ),"")</f>
        <v/>
      </c>
      <c r="Z67" s="1053"/>
      <c r="AA67" s="121"/>
      <c r="AB67" s="467"/>
      <c r="AC67" s="450" t="str">
        <f>IFERROR(IF(AND('別紙様式3-2（４・５月）'!O69="", W67&lt;&gt;"", W67&lt;&gt;"―"),X67, X67*VLOOKUP(AG67,【参考】数式用4!$DC$3:$DZ$106,MATCH(N67,【参考】数式用4!$DC$2:$DZ$2,0))),"")</f>
        <v/>
      </c>
      <c r="AD67" s="474" t="str">
        <f t="shared" si="2"/>
        <v/>
      </c>
      <c r="AE67" s="422" t="str">
        <f t="shared" si="3"/>
        <v/>
      </c>
      <c r="AF67" s="439" t="str">
        <f>IF(O67="","",'別紙様式3-2（４・５月）'!O69&amp;'別紙様式3-2（４・５月）'!P69&amp;'別紙様式3-2（４・５月）'!Q69&amp;"から"&amp;O67)</f>
        <v/>
      </c>
      <c r="AG67" s="439" t="str">
        <f>IF(OR(W67="",W67="―"),"",'別紙様式3-2（４・５月）'!O69&amp;'別紙様式3-2（４・５月）'!P69&amp;'別紙様式3-2（４・５月）'!Q69&amp;"から"&amp;W67)</f>
        <v/>
      </c>
      <c r="AH67" s="398"/>
      <c r="AI67" s="398"/>
      <c r="AJ67" s="398"/>
      <c r="AK67" s="398"/>
      <c r="AL67" s="398"/>
      <c r="AM67" s="398"/>
      <c r="AN67" s="398"/>
      <c r="AO67" s="398"/>
    </row>
    <row r="68" spans="1:41" customFormat="1" ht="24.95" customHeight="1">
      <c r="A68" s="440">
        <v>55</v>
      </c>
      <c r="B68" s="913" t="str">
        <f>IF(基本情報入力シート!C107="","",基本情報入力シート!C107)</f>
        <v/>
      </c>
      <c r="C68" s="914"/>
      <c r="D68" s="914"/>
      <c r="E68" s="914"/>
      <c r="F68" s="914"/>
      <c r="G68" s="914"/>
      <c r="H68" s="914"/>
      <c r="I68" s="915"/>
      <c r="J68" s="425" t="str">
        <f>IF(基本情報入力シート!M107="","",基本情報入力シート!M107)</f>
        <v/>
      </c>
      <c r="K68" s="426" t="str">
        <f>IF(基本情報入力シート!R107="","",基本情報入力シート!R107)</f>
        <v/>
      </c>
      <c r="L68" s="426" t="str">
        <f>IF(基本情報入力シート!W107="","",基本情報入力シート!W107)</f>
        <v/>
      </c>
      <c r="M68" s="427" t="str">
        <f>IF(基本情報入力シート!X107="","",基本情報入力シート!X107)</f>
        <v/>
      </c>
      <c r="N68" s="428" t="str">
        <f>IF(基本情報入力シート!Y107="","",基本情報入力シート!Y107)</f>
        <v/>
      </c>
      <c r="O68" s="99"/>
      <c r="P68" s="1001"/>
      <c r="Q68" s="1002"/>
      <c r="R68" s="465" t="str">
        <f>IFERROR(IF(OR('別紙様式3-2（４・５月）'!R70="",'別紙様式3-2（４・５月）'!Z70="ベア加算"),"",P68*VLOOKUP(N68,【参考】数式用!$AD$2:$AH$27,MATCH(O68,【参考】数式用!$K$4:$N$4,0)+1,0)),"")</f>
        <v/>
      </c>
      <c r="S68" s="121"/>
      <c r="T68" s="1007"/>
      <c r="U68" s="1008"/>
      <c r="V68" s="468" t="str">
        <f>IFERROR(IF(AND('別紙様式3-2（４・５月）'!O70="", O68&lt;&gt;""),P68, P68*VLOOKUP(AF68,【参考】数式用4!$DC$3:$DZ$106,MATCH(N68,【参考】数式用4!$DC$2:$DZ$2,0))),"")</f>
        <v/>
      </c>
      <c r="W68" s="100"/>
      <c r="X68" s="466"/>
      <c r="Y68" s="1053" t="str">
        <f>IFERROR(
     IF(OR('別紙様式3-2（４・５月）'!R70="",'別紙様式3-2（４・５月）'!Z70="ベア加算"),"",
                                            X68*VLOOKUP(N68,【参考】数式用!$AD$2:$AH$27,MATCH(W68,【参考】数式用!$K$4:$N$4,0)+1,0)
      ),"")</f>
        <v/>
      </c>
      <c r="Z68" s="1053"/>
      <c r="AA68" s="121"/>
      <c r="AB68" s="467"/>
      <c r="AC68" s="450" t="str">
        <f>IFERROR(IF(AND('別紙様式3-2（４・５月）'!O70="", W68&lt;&gt;"", W68&lt;&gt;"―"),X68, X68*VLOOKUP(AG68,【参考】数式用4!$DC$3:$DZ$106,MATCH(N68,【参考】数式用4!$DC$2:$DZ$2,0))),"")</f>
        <v/>
      </c>
      <c r="AD68" s="474" t="str">
        <f t="shared" si="2"/>
        <v/>
      </c>
      <c r="AE68" s="422" t="str">
        <f t="shared" si="3"/>
        <v/>
      </c>
      <c r="AF68" s="439" t="str">
        <f>IF(O68="","",'別紙様式3-2（４・５月）'!O70&amp;'別紙様式3-2（４・５月）'!P70&amp;'別紙様式3-2（４・５月）'!Q70&amp;"から"&amp;O68)</f>
        <v/>
      </c>
      <c r="AG68" s="439" t="str">
        <f>IF(OR(W68="",W68="―"),"",'別紙様式3-2（４・５月）'!O70&amp;'別紙様式3-2（４・５月）'!P70&amp;'別紙様式3-2（４・５月）'!Q70&amp;"から"&amp;W68)</f>
        <v/>
      </c>
      <c r="AH68" s="398"/>
      <c r="AI68" s="398"/>
      <c r="AJ68" s="398"/>
      <c r="AK68" s="398"/>
      <c r="AL68" s="398"/>
      <c r="AM68" s="398"/>
      <c r="AN68" s="398"/>
      <c r="AO68" s="398"/>
    </row>
    <row r="69" spans="1:41" customFormat="1" ht="24.95" customHeight="1">
      <c r="A69" s="440">
        <v>56</v>
      </c>
      <c r="B69" s="913" t="str">
        <f>IF(基本情報入力シート!C108="","",基本情報入力シート!C108)</f>
        <v/>
      </c>
      <c r="C69" s="914"/>
      <c r="D69" s="914"/>
      <c r="E69" s="914"/>
      <c r="F69" s="914"/>
      <c r="G69" s="914"/>
      <c r="H69" s="914"/>
      <c r="I69" s="915"/>
      <c r="J69" s="425" t="str">
        <f>IF(基本情報入力シート!M108="","",基本情報入力シート!M108)</f>
        <v/>
      </c>
      <c r="K69" s="426" t="str">
        <f>IF(基本情報入力シート!R108="","",基本情報入力シート!R108)</f>
        <v/>
      </c>
      <c r="L69" s="426" t="str">
        <f>IF(基本情報入力シート!W108="","",基本情報入力シート!W108)</f>
        <v/>
      </c>
      <c r="M69" s="427" t="str">
        <f>IF(基本情報入力シート!X108="","",基本情報入力シート!X108)</f>
        <v/>
      </c>
      <c r="N69" s="428" t="str">
        <f>IF(基本情報入力シート!Y108="","",基本情報入力シート!Y108)</f>
        <v/>
      </c>
      <c r="O69" s="99"/>
      <c r="P69" s="1001"/>
      <c r="Q69" s="1002"/>
      <c r="R69" s="465" t="str">
        <f>IFERROR(IF(OR('別紙様式3-2（４・５月）'!R71="",'別紙様式3-2（４・５月）'!Z71="ベア加算"),"",P69*VLOOKUP(N69,【参考】数式用!$AD$2:$AH$27,MATCH(O69,【参考】数式用!$K$4:$N$4,0)+1,0)),"")</f>
        <v/>
      </c>
      <c r="S69" s="121"/>
      <c r="T69" s="1007"/>
      <c r="U69" s="1008"/>
      <c r="V69" s="468" t="str">
        <f>IFERROR(IF(AND('別紙様式3-2（４・５月）'!O71="", O69&lt;&gt;""),P69, P69*VLOOKUP(AF69,【参考】数式用4!$DC$3:$DZ$106,MATCH(N69,【参考】数式用4!$DC$2:$DZ$2,0))),"")</f>
        <v/>
      </c>
      <c r="W69" s="100"/>
      <c r="X69" s="466"/>
      <c r="Y69" s="1053" t="str">
        <f>IFERROR(
     IF(OR('別紙様式3-2（４・５月）'!R71="",'別紙様式3-2（４・５月）'!Z71="ベア加算"),"",
                                            X69*VLOOKUP(N69,【参考】数式用!$AD$2:$AH$27,MATCH(W69,【参考】数式用!$K$4:$N$4,0)+1,0)
      ),"")</f>
        <v/>
      </c>
      <c r="Z69" s="1053"/>
      <c r="AA69" s="121"/>
      <c r="AB69" s="467"/>
      <c r="AC69" s="450" t="str">
        <f>IFERROR(IF(AND('別紙様式3-2（４・５月）'!O71="", W69&lt;&gt;"", W69&lt;&gt;"―"),X69, X69*VLOOKUP(AG69,【参考】数式用4!$DC$3:$DZ$106,MATCH(N69,【参考】数式用4!$DC$2:$DZ$2,0))),"")</f>
        <v/>
      </c>
      <c r="AD69" s="474" t="str">
        <f t="shared" si="2"/>
        <v/>
      </c>
      <c r="AE69" s="422" t="str">
        <f t="shared" si="3"/>
        <v/>
      </c>
      <c r="AF69" s="439" t="str">
        <f>IF(O69="","",'別紙様式3-2（４・５月）'!O71&amp;'別紙様式3-2（４・５月）'!P71&amp;'別紙様式3-2（４・５月）'!Q71&amp;"から"&amp;O69)</f>
        <v/>
      </c>
      <c r="AG69" s="439" t="str">
        <f>IF(OR(W69="",W69="―"),"",'別紙様式3-2（４・５月）'!O71&amp;'別紙様式3-2（４・５月）'!P71&amp;'別紙様式3-2（４・５月）'!Q71&amp;"から"&amp;W69)</f>
        <v/>
      </c>
      <c r="AH69" s="398"/>
      <c r="AI69" s="398"/>
      <c r="AJ69" s="398"/>
      <c r="AK69" s="398"/>
      <c r="AL69" s="398"/>
      <c r="AM69" s="398"/>
      <c r="AN69" s="398"/>
      <c r="AO69" s="398"/>
    </row>
    <row r="70" spans="1:41" customFormat="1" ht="24.95" customHeight="1">
      <c r="A70" s="440">
        <v>57</v>
      </c>
      <c r="B70" s="913" t="str">
        <f>IF(基本情報入力シート!C109="","",基本情報入力シート!C109)</f>
        <v/>
      </c>
      <c r="C70" s="914"/>
      <c r="D70" s="914"/>
      <c r="E70" s="914"/>
      <c r="F70" s="914"/>
      <c r="G70" s="914"/>
      <c r="H70" s="914"/>
      <c r="I70" s="915"/>
      <c r="J70" s="425" t="str">
        <f>IF(基本情報入力シート!M109="","",基本情報入力シート!M109)</f>
        <v/>
      </c>
      <c r="K70" s="426" t="str">
        <f>IF(基本情報入力シート!R109="","",基本情報入力シート!R109)</f>
        <v/>
      </c>
      <c r="L70" s="426" t="str">
        <f>IF(基本情報入力シート!W109="","",基本情報入力シート!W109)</f>
        <v/>
      </c>
      <c r="M70" s="427" t="str">
        <f>IF(基本情報入力シート!X109="","",基本情報入力シート!X109)</f>
        <v/>
      </c>
      <c r="N70" s="428" t="str">
        <f>IF(基本情報入力シート!Y109="","",基本情報入力シート!Y109)</f>
        <v/>
      </c>
      <c r="O70" s="99"/>
      <c r="P70" s="1001"/>
      <c r="Q70" s="1002"/>
      <c r="R70" s="465" t="str">
        <f>IFERROR(IF(OR('別紙様式3-2（４・５月）'!R72="",'別紙様式3-2（４・５月）'!Z72="ベア加算"),"",P70*VLOOKUP(N70,【参考】数式用!$AD$2:$AH$27,MATCH(O70,【参考】数式用!$K$4:$N$4,0)+1,0)),"")</f>
        <v/>
      </c>
      <c r="S70" s="121"/>
      <c r="T70" s="1007"/>
      <c r="U70" s="1008"/>
      <c r="V70" s="468" t="str">
        <f>IFERROR(IF(AND('別紙様式3-2（４・５月）'!O72="", O70&lt;&gt;""),P70, P70*VLOOKUP(AF70,【参考】数式用4!$DC$3:$DZ$106,MATCH(N70,【参考】数式用4!$DC$2:$DZ$2,0))),"")</f>
        <v/>
      </c>
      <c r="W70" s="100"/>
      <c r="X70" s="466"/>
      <c r="Y70" s="1053" t="str">
        <f>IFERROR(
     IF(OR('別紙様式3-2（４・５月）'!R72="",'別紙様式3-2（４・５月）'!Z72="ベア加算"),"",
                                            X70*VLOOKUP(N70,【参考】数式用!$AD$2:$AH$27,MATCH(W70,【参考】数式用!$K$4:$N$4,0)+1,0)
      ),"")</f>
        <v/>
      </c>
      <c r="Z70" s="1053"/>
      <c r="AA70" s="121"/>
      <c r="AB70" s="467"/>
      <c r="AC70" s="450" t="str">
        <f>IFERROR(IF(AND('別紙様式3-2（４・５月）'!O72="", W70&lt;&gt;"", W70&lt;&gt;"―"),X70, X70*VLOOKUP(AG70,【参考】数式用4!$DC$3:$DZ$106,MATCH(N70,【参考】数式用4!$DC$2:$DZ$2,0))),"")</f>
        <v/>
      </c>
      <c r="AD70" s="474" t="str">
        <f t="shared" si="2"/>
        <v/>
      </c>
      <c r="AE70" s="422" t="str">
        <f t="shared" si="3"/>
        <v/>
      </c>
      <c r="AF70" s="439" t="str">
        <f>IF(O70="","",'別紙様式3-2（４・５月）'!O72&amp;'別紙様式3-2（４・５月）'!P72&amp;'別紙様式3-2（４・５月）'!Q72&amp;"から"&amp;O70)</f>
        <v/>
      </c>
      <c r="AG70" s="439" t="str">
        <f>IF(OR(W70="",W70="―"),"",'別紙様式3-2（４・５月）'!O72&amp;'別紙様式3-2（４・５月）'!P72&amp;'別紙様式3-2（４・５月）'!Q72&amp;"から"&amp;W70)</f>
        <v/>
      </c>
      <c r="AH70" s="398"/>
      <c r="AI70" s="398"/>
      <c r="AJ70" s="398"/>
      <c r="AK70" s="398"/>
      <c r="AL70" s="398"/>
      <c r="AM70" s="398"/>
      <c r="AN70" s="398"/>
      <c r="AO70" s="398"/>
    </row>
    <row r="71" spans="1:41" customFormat="1" ht="24.95" customHeight="1">
      <c r="A71" s="440">
        <v>58</v>
      </c>
      <c r="B71" s="913" t="str">
        <f>IF(基本情報入力シート!C110="","",基本情報入力シート!C110)</f>
        <v/>
      </c>
      <c r="C71" s="914"/>
      <c r="D71" s="914"/>
      <c r="E71" s="914"/>
      <c r="F71" s="914"/>
      <c r="G71" s="914"/>
      <c r="H71" s="914"/>
      <c r="I71" s="915"/>
      <c r="J71" s="425" t="str">
        <f>IF(基本情報入力シート!M110="","",基本情報入力シート!M110)</f>
        <v/>
      </c>
      <c r="K71" s="426" t="str">
        <f>IF(基本情報入力シート!R110="","",基本情報入力シート!R110)</f>
        <v/>
      </c>
      <c r="L71" s="426" t="str">
        <f>IF(基本情報入力シート!W110="","",基本情報入力シート!W110)</f>
        <v/>
      </c>
      <c r="M71" s="427" t="str">
        <f>IF(基本情報入力シート!X110="","",基本情報入力シート!X110)</f>
        <v/>
      </c>
      <c r="N71" s="428" t="str">
        <f>IF(基本情報入力シート!Y110="","",基本情報入力シート!Y110)</f>
        <v/>
      </c>
      <c r="O71" s="99"/>
      <c r="P71" s="1001"/>
      <c r="Q71" s="1002"/>
      <c r="R71" s="465" t="str">
        <f>IFERROR(IF(OR('別紙様式3-2（４・５月）'!R73="",'別紙様式3-2（４・５月）'!Z73="ベア加算"),"",P71*VLOOKUP(N71,【参考】数式用!$AD$2:$AH$27,MATCH(O71,【参考】数式用!$K$4:$N$4,0)+1,0)),"")</f>
        <v/>
      </c>
      <c r="S71" s="121"/>
      <c r="T71" s="1007"/>
      <c r="U71" s="1008"/>
      <c r="V71" s="468" t="str">
        <f>IFERROR(IF(AND('別紙様式3-2（４・５月）'!O73="", O71&lt;&gt;""),P71, P71*VLOOKUP(AF71,【参考】数式用4!$DC$3:$DZ$106,MATCH(N71,【参考】数式用4!$DC$2:$DZ$2,0))),"")</f>
        <v/>
      </c>
      <c r="W71" s="100"/>
      <c r="X71" s="466"/>
      <c r="Y71" s="1053" t="str">
        <f>IFERROR(
     IF(OR('別紙様式3-2（４・５月）'!R73="",'別紙様式3-2（４・５月）'!Z73="ベア加算"),"",
                                            X71*VLOOKUP(N71,【参考】数式用!$AD$2:$AH$27,MATCH(W71,【参考】数式用!$K$4:$N$4,0)+1,0)
      ),"")</f>
        <v/>
      </c>
      <c r="Z71" s="1053"/>
      <c r="AA71" s="121"/>
      <c r="AB71" s="467"/>
      <c r="AC71" s="450" t="str">
        <f>IFERROR(IF(AND('別紙様式3-2（４・５月）'!O73="", W71&lt;&gt;"", W71&lt;&gt;"―"),X71, X71*VLOOKUP(AG71,【参考】数式用4!$DC$3:$DZ$106,MATCH(N71,【参考】数式用4!$DC$2:$DZ$2,0))),"")</f>
        <v/>
      </c>
      <c r="AD71" s="474" t="str">
        <f t="shared" si="2"/>
        <v/>
      </c>
      <c r="AE71" s="422" t="str">
        <f t="shared" si="3"/>
        <v/>
      </c>
      <c r="AF71" s="439" t="str">
        <f>IF(O71="","",'別紙様式3-2（４・５月）'!O73&amp;'別紙様式3-2（４・５月）'!P73&amp;'別紙様式3-2（４・５月）'!Q73&amp;"から"&amp;O71)</f>
        <v/>
      </c>
      <c r="AG71" s="439" t="str">
        <f>IF(OR(W71="",W71="―"),"",'別紙様式3-2（４・５月）'!O73&amp;'別紙様式3-2（４・５月）'!P73&amp;'別紙様式3-2（４・５月）'!Q73&amp;"から"&amp;W71)</f>
        <v/>
      </c>
      <c r="AH71" s="398"/>
      <c r="AI71" s="398"/>
      <c r="AJ71" s="398"/>
      <c r="AK71" s="398"/>
      <c r="AL71" s="398"/>
      <c r="AM71" s="398"/>
      <c r="AN71" s="398"/>
      <c r="AO71" s="398"/>
    </row>
    <row r="72" spans="1:41" customFormat="1" ht="24.95" customHeight="1">
      <c r="A72" s="440">
        <v>59</v>
      </c>
      <c r="B72" s="913" t="str">
        <f>IF(基本情報入力シート!C111="","",基本情報入力シート!C111)</f>
        <v/>
      </c>
      <c r="C72" s="914"/>
      <c r="D72" s="914"/>
      <c r="E72" s="914"/>
      <c r="F72" s="914"/>
      <c r="G72" s="914"/>
      <c r="H72" s="914"/>
      <c r="I72" s="915"/>
      <c r="J72" s="425" t="str">
        <f>IF(基本情報入力シート!M111="","",基本情報入力シート!M111)</f>
        <v/>
      </c>
      <c r="K72" s="426" t="str">
        <f>IF(基本情報入力シート!R111="","",基本情報入力シート!R111)</f>
        <v/>
      </c>
      <c r="L72" s="426" t="str">
        <f>IF(基本情報入力シート!W111="","",基本情報入力シート!W111)</f>
        <v/>
      </c>
      <c r="M72" s="427" t="str">
        <f>IF(基本情報入力シート!X111="","",基本情報入力シート!X111)</f>
        <v/>
      </c>
      <c r="N72" s="428" t="str">
        <f>IF(基本情報入力シート!Y111="","",基本情報入力シート!Y111)</f>
        <v/>
      </c>
      <c r="O72" s="99"/>
      <c r="P72" s="1001"/>
      <c r="Q72" s="1002"/>
      <c r="R72" s="465" t="str">
        <f>IFERROR(IF(OR('別紙様式3-2（４・５月）'!R74="",'別紙様式3-2（４・５月）'!Z74="ベア加算"),"",P72*VLOOKUP(N72,【参考】数式用!$AD$2:$AH$27,MATCH(O72,【参考】数式用!$K$4:$N$4,0)+1,0)),"")</f>
        <v/>
      </c>
      <c r="S72" s="121"/>
      <c r="T72" s="1007"/>
      <c r="U72" s="1008"/>
      <c r="V72" s="468" t="str">
        <f>IFERROR(IF(AND('別紙様式3-2（４・５月）'!O74="", O72&lt;&gt;""),P72, P72*VLOOKUP(AF72,【参考】数式用4!$DC$3:$DZ$106,MATCH(N72,【参考】数式用4!$DC$2:$DZ$2,0))),"")</f>
        <v/>
      </c>
      <c r="W72" s="100"/>
      <c r="X72" s="466"/>
      <c r="Y72" s="1053" t="str">
        <f>IFERROR(
     IF(OR('別紙様式3-2（４・５月）'!R74="",'別紙様式3-2（４・５月）'!Z74="ベア加算"),"",
                                            X72*VLOOKUP(N72,【参考】数式用!$AD$2:$AH$27,MATCH(W72,【参考】数式用!$K$4:$N$4,0)+1,0)
      ),"")</f>
        <v/>
      </c>
      <c r="Z72" s="1053"/>
      <c r="AA72" s="121"/>
      <c r="AB72" s="467"/>
      <c r="AC72" s="450" t="str">
        <f>IFERROR(IF(AND('別紙様式3-2（４・５月）'!O74="", W72&lt;&gt;"", W72&lt;&gt;"―"),X72, X72*VLOOKUP(AG72,【参考】数式用4!$DC$3:$DZ$106,MATCH(N72,【参考】数式用4!$DC$2:$DZ$2,0))),"")</f>
        <v/>
      </c>
      <c r="AD72" s="474" t="str">
        <f t="shared" si="2"/>
        <v/>
      </c>
      <c r="AE72" s="422" t="str">
        <f t="shared" si="3"/>
        <v/>
      </c>
      <c r="AF72" s="439" t="str">
        <f>IF(O72="","",'別紙様式3-2（４・５月）'!O74&amp;'別紙様式3-2（４・５月）'!P74&amp;'別紙様式3-2（４・５月）'!Q74&amp;"から"&amp;O72)</f>
        <v/>
      </c>
      <c r="AG72" s="439" t="str">
        <f>IF(OR(W72="",W72="―"),"",'別紙様式3-2（４・５月）'!O74&amp;'別紙様式3-2（４・５月）'!P74&amp;'別紙様式3-2（４・５月）'!Q74&amp;"から"&amp;W72)</f>
        <v/>
      </c>
      <c r="AH72" s="398"/>
      <c r="AI72" s="398"/>
      <c r="AJ72" s="398"/>
      <c r="AK72" s="398"/>
      <c r="AL72" s="398"/>
      <c r="AM72" s="398"/>
      <c r="AN72" s="398"/>
      <c r="AO72" s="398"/>
    </row>
    <row r="73" spans="1:41" customFormat="1" ht="24.95" customHeight="1">
      <c r="A73" s="440">
        <v>60</v>
      </c>
      <c r="B73" s="913" t="str">
        <f>IF(基本情報入力シート!C112="","",基本情報入力シート!C112)</f>
        <v/>
      </c>
      <c r="C73" s="914"/>
      <c r="D73" s="914"/>
      <c r="E73" s="914"/>
      <c r="F73" s="914"/>
      <c r="G73" s="914"/>
      <c r="H73" s="914"/>
      <c r="I73" s="915"/>
      <c r="J73" s="425" t="str">
        <f>IF(基本情報入力シート!M112="","",基本情報入力シート!M112)</f>
        <v/>
      </c>
      <c r="K73" s="426" t="str">
        <f>IF(基本情報入力シート!R112="","",基本情報入力シート!R112)</f>
        <v/>
      </c>
      <c r="L73" s="426" t="str">
        <f>IF(基本情報入力シート!W112="","",基本情報入力シート!W112)</f>
        <v/>
      </c>
      <c r="M73" s="427" t="str">
        <f>IF(基本情報入力シート!X112="","",基本情報入力シート!X112)</f>
        <v/>
      </c>
      <c r="N73" s="428" t="str">
        <f>IF(基本情報入力シート!Y112="","",基本情報入力シート!Y112)</f>
        <v/>
      </c>
      <c r="O73" s="99"/>
      <c r="P73" s="1001"/>
      <c r="Q73" s="1002"/>
      <c r="R73" s="465" t="str">
        <f>IFERROR(IF(OR('別紙様式3-2（４・５月）'!R75="",'別紙様式3-2（４・５月）'!Z75="ベア加算"),"",P73*VLOOKUP(N73,【参考】数式用!$AD$2:$AH$27,MATCH(O73,【参考】数式用!$K$4:$N$4,0)+1,0)),"")</f>
        <v/>
      </c>
      <c r="S73" s="121"/>
      <c r="T73" s="1007"/>
      <c r="U73" s="1008"/>
      <c r="V73" s="468" t="str">
        <f>IFERROR(IF(AND('別紙様式3-2（４・５月）'!O75="", O73&lt;&gt;""),P73, P73*VLOOKUP(AF73,【参考】数式用4!$DC$3:$DZ$106,MATCH(N73,【参考】数式用4!$DC$2:$DZ$2,0))),"")</f>
        <v/>
      </c>
      <c r="W73" s="100"/>
      <c r="X73" s="466"/>
      <c r="Y73" s="1053" t="str">
        <f>IFERROR(
     IF(OR('別紙様式3-2（４・５月）'!R75="",'別紙様式3-2（４・５月）'!Z75="ベア加算"),"",
                                            X73*VLOOKUP(N73,【参考】数式用!$AD$2:$AH$27,MATCH(W73,【参考】数式用!$K$4:$N$4,0)+1,0)
      ),"")</f>
        <v/>
      </c>
      <c r="Z73" s="1053"/>
      <c r="AA73" s="121"/>
      <c r="AB73" s="467"/>
      <c r="AC73" s="450" t="str">
        <f>IFERROR(IF(AND('別紙様式3-2（４・５月）'!O75="", W73&lt;&gt;"", W73&lt;&gt;"―"),X73, X73*VLOOKUP(AG73,【参考】数式用4!$DC$3:$DZ$106,MATCH(N73,【参考】数式用4!$DC$2:$DZ$2,0))),"")</f>
        <v/>
      </c>
      <c r="AD73" s="474" t="str">
        <f t="shared" si="2"/>
        <v/>
      </c>
      <c r="AE73" s="422" t="str">
        <f t="shared" si="3"/>
        <v/>
      </c>
      <c r="AF73" s="439" t="str">
        <f>IF(O73="","",'別紙様式3-2（４・５月）'!O75&amp;'別紙様式3-2（４・５月）'!P75&amp;'別紙様式3-2（４・５月）'!Q75&amp;"から"&amp;O73)</f>
        <v/>
      </c>
      <c r="AG73" s="439" t="str">
        <f>IF(OR(W73="",W73="―"),"",'別紙様式3-2（４・５月）'!O75&amp;'別紙様式3-2（４・５月）'!P75&amp;'別紙様式3-2（４・５月）'!Q75&amp;"から"&amp;W73)</f>
        <v/>
      </c>
      <c r="AH73" s="398"/>
      <c r="AI73" s="398"/>
      <c r="AJ73" s="398"/>
      <c r="AK73" s="398"/>
      <c r="AL73" s="398"/>
      <c r="AM73" s="398"/>
      <c r="AN73" s="398"/>
      <c r="AO73" s="398"/>
    </row>
    <row r="74" spans="1:41" customFormat="1" ht="24.95" customHeight="1">
      <c r="A74" s="440">
        <v>61</v>
      </c>
      <c r="B74" s="913" t="str">
        <f>IF(基本情報入力シート!C113="","",基本情報入力シート!C113)</f>
        <v/>
      </c>
      <c r="C74" s="914"/>
      <c r="D74" s="914"/>
      <c r="E74" s="914"/>
      <c r="F74" s="914"/>
      <c r="G74" s="914"/>
      <c r="H74" s="914"/>
      <c r="I74" s="915"/>
      <c r="J74" s="425" t="str">
        <f>IF(基本情報入力シート!M113="","",基本情報入力シート!M113)</f>
        <v/>
      </c>
      <c r="K74" s="426" t="str">
        <f>IF(基本情報入力シート!R113="","",基本情報入力シート!R113)</f>
        <v/>
      </c>
      <c r="L74" s="426" t="str">
        <f>IF(基本情報入力シート!W113="","",基本情報入力シート!W113)</f>
        <v/>
      </c>
      <c r="M74" s="427" t="str">
        <f>IF(基本情報入力シート!X113="","",基本情報入力シート!X113)</f>
        <v/>
      </c>
      <c r="N74" s="428" t="str">
        <f>IF(基本情報入力シート!Y113="","",基本情報入力シート!Y113)</f>
        <v/>
      </c>
      <c r="O74" s="99"/>
      <c r="P74" s="1001"/>
      <c r="Q74" s="1002"/>
      <c r="R74" s="465" t="str">
        <f>IFERROR(IF(OR('別紙様式3-2（４・５月）'!R76="",'別紙様式3-2（４・５月）'!Z76="ベア加算"),"",P74*VLOOKUP(N74,【参考】数式用!$AD$2:$AH$27,MATCH(O74,【参考】数式用!$K$4:$N$4,0)+1,0)),"")</f>
        <v/>
      </c>
      <c r="S74" s="121"/>
      <c r="T74" s="1007"/>
      <c r="U74" s="1008"/>
      <c r="V74" s="468" t="str">
        <f>IFERROR(IF(AND('別紙様式3-2（４・５月）'!O76="", O74&lt;&gt;""),P74, P74*VLOOKUP(AF74,【参考】数式用4!$DC$3:$DZ$106,MATCH(N74,【参考】数式用4!$DC$2:$DZ$2,0))),"")</f>
        <v/>
      </c>
      <c r="W74" s="100"/>
      <c r="X74" s="466"/>
      <c r="Y74" s="1053" t="str">
        <f>IFERROR(
     IF(OR('別紙様式3-2（４・５月）'!R76="",'別紙様式3-2（４・５月）'!Z76="ベア加算"),"",
                                            X74*VLOOKUP(N74,【参考】数式用!$AD$2:$AH$27,MATCH(W74,【参考】数式用!$K$4:$N$4,0)+1,0)
      ),"")</f>
        <v/>
      </c>
      <c r="Z74" s="1053"/>
      <c r="AA74" s="121"/>
      <c r="AB74" s="467"/>
      <c r="AC74" s="450" t="str">
        <f>IFERROR(IF(AND('別紙様式3-2（４・５月）'!O76="", W74&lt;&gt;"", W74&lt;&gt;"―"),X74, X74*VLOOKUP(AG74,【参考】数式用4!$DC$3:$DZ$106,MATCH(N74,【参考】数式用4!$DC$2:$DZ$2,0))),"")</f>
        <v/>
      </c>
      <c r="AD74" s="474" t="str">
        <f t="shared" si="2"/>
        <v/>
      </c>
      <c r="AE74" s="422" t="str">
        <f t="shared" si="3"/>
        <v/>
      </c>
      <c r="AF74" s="439" t="str">
        <f>IF(O74="","",'別紙様式3-2（４・５月）'!O76&amp;'別紙様式3-2（４・５月）'!P76&amp;'別紙様式3-2（４・５月）'!Q76&amp;"から"&amp;O74)</f>
        <v/>
      </c>
      <c r="AG74" s="439" t="str">
        <f>IF(OR(W74="",W74="―"),"",'別紙様式3-2（４・５月）'!O76&amp;'別紙様式3-2（４・５月）'!P76&amp;'別紙様式3-2（４・５月）'!Q76&amp;"から"&amp;W74)</f>
        <v/>
      </c>
      <c r="AH74" s="398"/>
      <c r="AI74" s="398"/>
      <c r="AJ74" s="398"/>
      <c r="AK74" s="398"/>
      <c r="AL74" s="398"/>
      <c r="AM74" s="398"/>
      <c r="AN74" s="398"/>
      <c r="AO74" s="398"/>
    </row>
    <row r="75" spans="1:41" customFormat="1" ht="24.95" customHeight="1">
      <c r="A75" s="440">
        <v>62</v>
      </c>
      <c r="B75" s="913" t="str">
        <f>IF(基本情報入力シート!C114="","",基本情報入力シート!C114)</f>
        <v/>
      </c>
      <c r="C75" s="914"/>
      <c r="D75" s="914"/>
      <c r="E75" s="914"/>
      <c r="F75" s="914"/>
      <c r="G75" s="914"/>
      <c r="H75" s="914"/>
      <c r="I75" s="915"/>
      <c r="J75" s="425" t="str">
        <f>IF(基本情報入力シート!M114="","",基本情報入力シート!M114)</f>
        <v/>
      </c>
      <c r="K75" s="426" t="str">
        <f>IF(基本情報入力シート!R114="","",基本情報入力シート!R114)</f>
        <v/>
      </c>
      <c r="L75" s="426" t="str">
        <f>IF(基本情報入力シート!W114="","",基本情報入力シート!W114)</f>
        <v/>
      </c>
      <c r="M75" s="427" t="str">
        <f>IF(基本情報入力シート!X114="","",基本情報入力シート!X114)</f>
        <v/>
      </c>
      <c r="N75" s="428" t="str">
        <f>IF(基本情報入力シート!Y114="","",基本情報入力シート!Y114)</f>
        <v/>
      </c>
      <c r="O75" s="99"/>
      <c r="P75" s="1001"/>
      <c r="Q75" s="1002"/>
      <c r="R75" s="465" t="str">
        <f>IFERROR(IF(OR('別紙様式3-2（４・５月）'!R77="",'別紙様式3-2（４・５月）'!Z77="ベア加算"),"",P75*VLOOKUP(N75,【参考】数式用!$AD$2:$AH$27,MATCH(O75,【参考】数式用!$K$4:$N$4,0)+1,0)),"")</f>
        <v/>
      </c>
      <c r="S75" s="121"/>
      <c r="T75" s="1007"/>
      <c r="U75" s="1008"/>
      <c r="V75" s="468" t="str">
        <f>IFERROR(IF(AND('別紙様式3-2（４・５月）'!O77="", O75&lt;&gt;""),P75, P75*VLOOKUP(AF75,【参考】数式用4!$DC$3:$DZ$106,MATCH(N75,【参考】数式用4!$DC$2:$DZ$2,0))),"")</f>
        <v/>
      </c>
      <c r="W75" s="100"/>
      <c r="X75" s="466"/>
      <c r="Y75" s="1053" t="str">
        <f>IFERROR(
     IF(OR('別紙様式3-2（４・５月）'!R77="",'別紙様式3-2（４・５月）'!Z77="ベア加算"),"",
                                            X75*VLOOKUP(N75,【参考】数式用!$AD$2:$AH$27,MATCH(W75,【参考】数式用!$K$4:$N$4,0)+1,0)
      ),"")</f>
        <v/>
      </c>
      <c r="Z75" s="1053"/>
      <c r="AA75" s="121"/>
      <c r="AB75" s="467"/>
      <c r="AC75" s="450" t="str">
        <f>IFERROR(IF(AND('別紙様式3-2（４・５月）'!O77="", W75&lt;&gt;"", W75&lt;&gt;"―"),X75, X75*VLOOKUP(AG75,【参考】数式用4!$DC$3:$DZ$106,MATCH(N75,【参考】数式用4!$DC$2:$DZ$2,0))),"")</f>
        <v/>
      </c>
      <c r="AD75" s="474" t="str">
        <f t="shared" si="2"/>
        <v/>
      </c>
      <c r="AE75" s="422" t="str">
        <f t="shared" si="3"/>
        <v/>
      </c>
      <c r="AF75" s="439" t="str">
        <f>IF(O75="","",'別紙様式3-2（４・５月）'!O77&amp;'別紙様式3-2（４・５月）'!P77&amp;'別紙様式3-2（４・５月）'!Q77&amp;"から"&amp;O75)</f>
        <v/>
      </c>
      <c r="AG75" s="439" t="str">
        <f>IF(OR(W75="",W75="―"),"",'別紙様式3-2（４・５月）'!O77&amp;'別紙様式3-2（４・５月）'!P77&amp;'別紙様式3-2（４・５月）'!Q77&amp;"から"&amp;W75)</f>
        <v/>
      </c>
      <c r="AH75" s="398"/>
      <c r="AI75" s="398"/>
      <c r="AJ75" s="398"/>
      <c r="AK75" s="398"/>
      <c r="AL75" s="398"/>
      <c r="AM75" s="398"/>
      <c r="AN75" s="398"/>
      <c r="AO75" s="398"/>
    </row>
    <row r="76" spans="1:41" customFormat="1" ht="24.95" customHeight="1">
      <c r="A76" s="440">
        <v>63</v>
      </c>
      <c r="B76" s="913" t="str">
        <f>IF(基本情報入力シート!C115="","",基本情報入力シート!C115)</f>
        <v/>
      </c>
      <c r="C76" s="914"/>
      <c r="D76" s="914"/>
      <c r="E76" s="914"/>
      <c r="F76" s="914"/>
      <c r="G76" s="914"/>
      <c r="H76" s="914"/>
      <c r="I76" s="915"/>
      <c r="J76" s="425" t="str">
        <f>IF(基本情報入力シート!M115="","",基本情報入力シート!M115)</f>
        <v/>
      </c>
      <c r="K76" s="426" t="str">
        <f>IF(基本情報入力シート!R115="","",基本情報入力シート!R115)</f>
        <v/>
      </c>
      <c r="L76" s="426" t="str">
        <f>IF(基本情報入力シート!W115="","",基本情報入力シート!W115)</f>
        <v/>
      </c>
      <c r="M76" s="427" t="str">
        <f>IF(基本情報入力シート!X115="","",基本情報入力シート!X115)</f>
        <v/>
      </c>
      <c r="N76" s="428" t="str">
        <f>IF(基本情報入力シート!Y115="","",基本情報入力シート!Y115)</f>
        <v/>
      </c>
      <c r="O76" s="99"/>
      <c r="P76" s="1001"/>
      <c r="Q76" s="1002"/>
      <c r="R76" s="465" t="str">
        <f>IFERROR(IF(OR('別紙様式3-2（４・５月）'!R78="",'別紙様式3-2（４・５月）'!Z78="ベア加算"),"",P76*VLOOKUP(N76,【参考】数式用!$AD$2:$AH$27,MATCH(O76,【参考】数式用!$K$4:$N$4,0)+1,0)),"")</f>
        <v/>
      </c>
      <c r="S76" s="121"/>
      <c r="T76" s="1007"/>
      <c r="U76" s="1008"/>
      <c r="V76" s="468" t="str">
        <f>IFERROR(IF(AND('別紙様式3-2（４・５月）'!O78="", O76&lt;&gt;""),P76, P76*VLOOKUP(AF76,【参考】数式用4!$DC$3:$DZ$106,MATCH(N76,【参考】数式用4!$DC$2:$DZ$2,0))),"")</f>
        <v/>
      </c>
      <c r="W76" s="100"/>
      <c r="X76" s="466"/>
      <c r="Y76" s="1053" t="str">
        <f>IFERROR(
     IF(OR('別紙様式3-2（４・５月）'!R78="",'別紙様式3-2（４・５月）'!Z78="ベア加算"),"",
                                            X76*VLOOKUP(N76,【参考】数式用!$AD$2:$AH$27,MATCH(W76,【参考】数式用!$K$4:$N$4,0)+1,0)
      ),"")</f>
        <v/>
      </c>
      <c r="Z76" s="1053"/>
      <c r="AA76" s="121"/>
      <c r="AB76" s="467"/>
      <c r="AC76" s="450" t="str">
        <f>IFERROR(IF(AND('別紙様式3-2（４・５月）'!O78="", W76&lt;&gt;"", W76&lt;&gt;"―"),X76, X76*VLOOKUP(AG76,【参考】数式用4!$DC$3:$DZ$106,MATCH(N76,【参考】数式用4!$DC$2:$DZ$2,0))),"")</f>
        <v/>
      </c>
      <c r="AD76" s="474" t="str">
        <f t="shared" si="2"/>
        <v/>
      </c>
      <c r="AE76" s="422" t="str">
        <f t="shared" si="3"/>
        <v/>
      </c>
      <c r="AF76" s="439" t="str">
        <f>IF(O76="","",'別紙様式3-2（４・５月）'!O78&amp;'別紙様式3-2（４・５月）'!P78&amp;'別紙様式3-2（４・５月）'!Q78&amp;"から"&amp;O76)</f>
        <v/>
      </c>
      <c r="AG76" s="439" t="str">
        <f>IF(OR(W76="",W76="―"),"",'別紙様式3-2（４・５月）'!O78&amp;'別紙様式3-2（４・５月）'!P78&amp;'別紙様式3-2（４・５月）'!Q78&amp;"から"&amp;W76)</f>
        <v/>
      </c>
      <c r="AH76" s="398"/>
      <c r="AI76" s="398"/>
      <c r="AJ76" s="398"/>
      <c r="AK76" s="398"/>
      <c r="AL76" s="398"/>
      <c r="AM76" s="398"/>
      <c r="AN76" s="398"/>
      <c r="AO76" s="398"/>
    </row>
    <row r="77" spans="1:41" customFormat="1" ht="24.95" customHeight="1">
      <c r="A77" s="440">
        <v>64</v>
      </c>
      <c r="B77" s="913" t="str">
        <f>IF(基本情報入力シート!C116="","",基本情報入力シート!C116)</f>
        <v/>
      </c>
      <c r="C77" s="914"/>
      <c r="D77" s="914"/>
      <c r="E77" s="914"/>
      <c r="F77" s="914"/>
      <c r="G77" s="914"/>
      <c r="H77" s="914"/>
      <c r="I77" s="915"/>
      <c r="J77" s="425" t="str">
        <f>IF(基本情報入力シート!M116="","",基本情報入力シート!M116)</f>
        <v/>
      </c>
      <c r="K77" s="426" t="str">
        <f>IF(基本情報入力シート!R116="","",基本情報入力シート!R116)</f>
        <v/>
      </c>
      <c r="L77" s="426" t="str">
        <f>IF(基本情報入力シート!W116="","",基本情報入力シート!W116)</f>
        <v/>
      </c>
      <c r="M77" s="427" t="str">
        <f>IF(基本情報入力シート!X116="","",基本情報入力シート!X116)</f>
        <v/>
      </c>
      <c r="N77" s="428" t="str">
        <f>IF(基本情報入力シート!Y116="","",基本情報入力シート!Y116)</f>
        <v/>
      </c>
      <c r="O77" s="99"/>
      <c r="P77" s="1001"/>
      <c r="Q77" s="1002"/>
      <c r="R77" s="465" t="str">
        <f>IFERROR(IF(OR('別紙様式3-2（４・５月）'!R79="",'別紙様式3-2（４・５月）'!Z79="ベア加算"),"",P77*VLOOKUP(N77,【参考】数式用!$AD$2:$AH$27,MATCH(O77,【参考】数式用!$K$4:$N$4,0)+1,0)),"")</f>
        <v/>
      </c>
      <c r="S77" s="121"/>
      <c r="T77" s="1007"/>
      <c r="U77" s="1008"/>
      <c r="V77" s="468" t="str">
        <f>IFERROR(IF(AND('別紙様式3-2（４・５月）'!O79="", O77&lt;&gt;""),P77, P77*VLOOKUP(AF77,【参考】数式用4!$DC$3:$DZ$106,MATCH(N77,【参考】数式用4!$DC$2:$DZ$2,0))),"")</f>
        <v/>
      </c>
      <c r="W77" s="100"/>
      <c r="X77" s="466"/>
      <c r="Y77" s="1053" t="str">
        <f>IFERROR(
     IF(OR('別紙様式3-2（４・５月）'!R79="",'別紙様式3-2（４・５月）'!Z79="ベア加算"),"",
                                            X77*VLOOKUP(N77,【参考】数式用!$AD$2:$AH$27,MATCH(W77,【参考】数式用!$K$4:$N$4,0)+1,0)
      ),"")</f>
        <v/>
      </c>
      <c r="Z77" s="1053"/>
      <c r="AA77" s="121"/>
      <c r="AB77" s="467"/>
      <c r="AC77" s="450" t="str">
        <f>IFERROR(IF(AND('別紙様式3-2（４・５月）'!O79="", W77&lt;&gt;"", W77&lt;&gt;"―"),X77, X77*VLOOKUP(AG77,【参考】数式用4!$DC$3:$DZ$106,MATCH(N77,【参考】数式用4!$DC$2:$DZ$2,0))),"")</f>
        <v/>
      </c>
      <c r="AD77" s="474" t="str">
        <f t="shared" si="2"/>
        <v/>
      </c>
      <c r="AE77" s="422" t="str">
        <f t="shared" si="3"/>
        <v/>
      </c>
      <c r="AF77" s="439" t="str">
        <f>IF(O77="","",'別紙様式3-2（４・５月）'!O79&amp;'別紙様式3-2（４・５月）'!P79&amp;'別紙様式3-2（４・５月）'!Q79&amp;"から"&amp;O77)</f>
        <v/>
      </c>
      <c r="AG77" s="439" t="str">
        <f>IF(OR(W77="",W77="―"),"",'別紙様式3-2（４・５月）'!O79&amp;'別紙様式3-2（４・５月）'!P79&amp;'別紙様式3-2（４・５月）'!Q79&amp;"から"&amp;W77)</f>
        <v/>
      </c>
      <c r="AH77" s="398"/>
      <c r="AI77" s="398"/>
      <c r="AJ77" s="398"/>
      <c r="AK77" s="398"/>
      <c r="AL77" s="398"/>
      <c r="AM77" s="398"/>
      <c r="AN77" s="398"/>
      <c r="AO77" s="398"/>
    </row>
    <row r="78" spans="1:41" customFormat="1" ht="24.95" customHeight="1">
      <c r="A78" s="440">
        <v>65</v>
      </c>
      <c r="B78" s="913" t="str">
        <f>IF(基本情報入力シート!C117="","",基本情報入力シート!C117)</f>
        <v/>
      </c>
      <c r="C78" s="914"/>
      <c r="D78" s="914"/>
      <c r="E78" s="914"/>
      <c r="F78" s="914"/>
      <c r="G78" s="914"/>
      <c r="H78" s="914"/>
      <c r="I78" s="915"/>
      <c r="J78" s="425" t="str">
        <f>IF(基本情報入力シート!M117="","",基本情報入力シート!M117)</f>
        <v/>
      </c>
      <c r="K78" s="426" t="str">
        <f>IF(基本情報入力シート!R117="","",基本情報入力シート!R117)</f>
        <v/>
      </c>
      <c r="L78" s="426" t="str">
        <f>IF(基本情報入力シート!W117="","",基本情報入力シート!W117)</f>
        <v/>
      </c>
      <c r="M78" s="427" t="str">
        <f>IF(基本情報入力シート!X117="","",基本情報入力シート!X117)</f>
        <v/>
      </c>
      <c r="N78" s="428" t="str">
        <f>IF(基本情報入力シート!Y117="","",基本情報入力シート!Y117)</f>
        <v/>
      </c>
      <c r="O78" s="99"/>
      <c r="P78" s="1001"/>
      <c r="Q78" s="1002"/>
      <c r="R78" s="465" t="str">
        <f>IFERROR(IF(OR('別紙様式3-2（４・５月）'!R80="",'別紙様式3-2（４・５月）'!Z80="ベア加算"),"",P78*VLOOKUP(N78,【参考】数式用!$AD$2:$AH$27,MATCH(O78,【参考】数式用!$K$4:$N$4,0)+1,0)),"")</f>
        <v/>
      </c>
      <c r="S78" s="121"/>
      <c r="T78" s="1007"/>
      <c r="U78" s="1008"/>
      <c r="V78" s="468" t="str">
        <f>IFERROR(IF(AND('別紙様式3-2（４・５月）'!O80="", O78&lt;&gt;""),P78, P78*VLOOKUP(AF78,【参考】数式用4!$DC$3:$DZ$106,MATCH(N78,【参考】数式用4!$DC$2:$DZ$2,0))),"")</f>
        <v/>
      </c>
      <c r="W78" s="100"/>
      <c r="X78" s="466"/>
      <c r="Y78" s="1053" t="str">
        <f>IFERROR(
     IF(OR('別紙様式3-2（４・５月）'!R80="",'別紙様式3-2（４・５月）'!Z80="ベア加算"),"",
                                            X78*VLOOKUP(N78,【参考】数式用!$AD$2:$AH$27,MATCH(W78,【参考】数式用!$K$4:$N$4,0)+1,0)
      ),"")</f>
        <v/>
      </c>
      <c r="Z78" s="1053"/>
      <c r="AA78" s="121"/>
      <c r="AB78" s="467"/>
      <c r="AC78" s="450" t="str">
        <f>IFERROR(IF(AND('別紙様式3-2（４・５月）'!O80="", W78&lt;&gt;"", W78&lt;&gt;"―"),X78, X78*VLOOKUP(AG78,【参考】数式用4!$DC$3:$DZ$106,MATCH(N78,【参考】数式用4!$DC$2:$DZ$2,0))),"")</f>
        <v/>
      </c>
      <c r="AD78" s="474" t="str">
        <f t="shared" si="2"/>
        <v/>
      </c>
      <c r="AE78" s="422" t="str">
        <f t="shared" si="3"/>
        <v/>
      </c>
      <c r="AF78" s="439" t="str">
        <f>IF(O78="","",'別紙様式3-2（４・５月）'!O80&amp;'別紙様式3-2（４・５月）'!P80&amp;'別紙様式3-2（４・５月）'!Q80&amp;"から"&amp;O78)</f>
        <v/>
      </c>
      <c r="AG78" s="439" t="str">
        <f>IF(OR(W78="",W78="―"),"",'別紙様式3-2（４・５月）'!O80&amp;'別紙様式3-2（４・５月）'!P80&amp;'別紙様式3-2（４・５月）'!Q80&amp;"から"&amp;W78)</f>
        <v/>
      </c>
      <c r="AH78" s="398"/>
      <c r="AI78" s="398"/>
      <c r="AJ78" s="398"/>
      <c r="AK78" s="398"/>
      <c r="AL78" s="398"/>
      <c r="AM78" s="398"/>
      <c r="AN78" s="398"/>
      <c r="AO78" s="398"/>
    </row>
    <row r="79" spans="1:41" customFormat="1" ht="24.95" customHeight="1">
      <c r="A79" s="440">
        <v>66</v>
      </c>
      <c r="B79" s="913" t="str">
        <f>IF(基本情報入力シート!C118="","",基本情報入力シート!C118)</f>
        <v/>
      </c>
      <c r="C79" s="914"/>
      <c r="D79" s="914"/>
      <c r="E79" s="914"/>
      <c r="F79" s="914"/>
      <c r="G79" s="914"/>
      <c r="H79" s="914"/>
      <c r="I79" s="915"/>
      <c r="J79" s="425" t="str">
        <f>IF(基本情報入力シート!M118="","",基本情報入力シート!M118)</f>
        <v/>
      </c>
      <c r="K79" s="426" t="str">
        <f>IF(基本情報入力シート!R118="","",基本情報入力シート!R118)</f>
        <v/>
      </c>
      <c r="L79" s="426" t="str">
        <f>IF(基本情報入力シート!W118="","",基本情報入力シート!W118)</f>
        <v/>
      </c>
      <c r="M79" s="427" t="str">
        <f>IF(基本情報入力シート!X118="","",基本情報入力シート!X118)</f>
        <v/>
      </c>
      <c r="N79" s="428" t="str">
        <f>IF(基本情報入力シート!Y118="","",基本情報入力シート!Y118)</f>
        <v/>
      </c>
      <c r="O79" s="99"/>
      <c r="P79" s="1001"/>
      <c r="Q79" s="1002"/>
      <c r="R79" s="465" t="str">
        <f>IFERROR(IF(OR('別紙様式3-2（４・５月）'!R81="",'別紙様式3-2（４・５月）'!Z81="ベア加算"),"",P79*VLOOKUP(N79,【参考】数式用!$AD$2:$AH$27,MATCH(O79,【参考】数式用!$K$4:$N$4,0)+1,0)),"")</f>
        <v/>
      </c>
      <c r="S79" s="121"/>
      <c r="T79" s="1007"/>
      <c r="U79" s="1008"/>
      <c r="V79" s="468" t="str">
        <f>IFERROR(IF(AND('別紙様式3-2（４・５月）'!O81="", O79&lt;&gt;""),P79, P79*VLOOKUP(AF79,【参考】数式用4!$DC$3:$DZ$106,MATCH(N79,【参考】数式用4!$DC$2:$DZ$2,0))),"")</f>
        <v/>
      </c>
      <c r="W79" s="100"/>
      <c r="X79" s="466"/>
      <c r="Y79" s="1053" t="str">
        <f>IFERROR(
     IF(OR('別紙様式3-2（４・５月）'!R81="",'別紙様式3-2（４・５月）'!Z81="ベア加算"),"",
                                            X79*VLOOKUP(N79,【参考】数式用!$AD$2:$AH$27,MATCH(W79,【参考】数式用!$K$4:$N$4,0)+1,0)
      ),"")</f>
        <v/>
      </c>
      <c r="Z79" s="1053"/>
      <c r="AA79" s="121"/>
      <c r="AB79" s="467"/>
      <c r="AC79" s="450" t="str">
        <f>IFERROR(IF(AND('別紙様式3-2（４・５月）'!O81="", W79&lt;&gt;"", W79&lt;&gt;"―"),X79, X79*VLOOKUP(AG79,【参考】数式用4!$DC$3:$DZ$106,MATCH(N79,【参考】数式用4!$DC$2:$DZ$2,0))),"")</f>
        <v/>
      </c>
      <c r="AD79" s="474" t="str">
        <f t="shared" si="2"/>
        <v/>
      </c>
      <c r="AE79" s="422" t="str">
        <f t="shared" si="3"/>
        <v/>
      </c>
      <c r="AF79" s="439" t="str">
        <f>IF(O79="","",'別紙様式3-2（４・５月）'!O81&amp;'別紙様式3-2（４・５月）'!P81&amp;'別紙様式3-2（４・５月）'!Q81&amp;"から"&amp;O79)</f>
        <v/>
      </c>
      <c r="AG79" s="439" t="str">
        <f>IF(OR(W79="",W79="―"),"",'別紙様式3-2（４・５月）'!O81&amp;'別紙様式3-2（４・５月）'!P81&amp;'別紙様式3-2（４・５月）'!Q81&amp;"から"&amp;W79)</f>
        <v/>
      </c>
      <c r="AH79" s="398"/>
      <c r="AI79" s="398"/>
      <c r="AJ79" s="398"/>
      <c r="AK79" s="398"/>
      <c r="AL79" s="398"/>
      <c r="AM79" s="398"/>
      <c r="AN79" s="398"/>
      <c r="AO79" s="398"/>
    </row>
    <row r="80" spans="1:41" customFormat="1" ht="24.95" customHeight="1">
      <c r="A80" s="440">
        <v>67</v>
      </c>
      <c r="B80" s="913" t="str">
        <f>IF(基本情報入力シート!C119="","",基本情報入力シート!C119)</f>
        <v/>
      </c>
      <c r="C80" s="914"/>
      <c r="D80" s="914"/>
      <c r="E80" s="914"/>
      <c r="F80" s="914"/>
      <c r="G80" s="914"/>
      <c r="H80" s="914"/>
      <c r="I80" s="915"/>
      <c r="J80" s="425" t="str">
        <f>IF(基本情報入力シート!M119="","",基本情報入力シート!M119)</f>
        <v/>
      </c>
      <c r="K80" s="426" t="str">
        <f>IF(基本情報入力シート!R119="","",基本情報入力シート!R119)</f>
        <v/>
      </c>
      <c r="L80" s="426" t="str">
        <f>IF(基本情報入力シート!W119="","",基本情報入力シート!W119)</f>
        <v/>
      </c>
      <c r="M80" s="427" t="str">
        <f>IF(基本情報入力シート!X119="","",基本情報入力シート!X119)</f>
        <v/>
      </c>
      <c r="N80" s="428" t="str">
        <f>IF(基本情報入力シート!Y119="","",基本情報入力シート!Y119)</f>
        <v/>
      </c>
      <c r="O80" s="99"/>
      <c r="P80" s="1001"/>
      <c r="Q80" s="1002"/>
      <c r="R80" s="465" t="str">
        <f>IFERROR(IF(OR('別紙様式3-2（４・５月）'!R82="",'別紙様式3-2（４・５月）'!Z82="ベア加算"),"",P80*VLOOKUP(N80,【参考】数式用!$AD$2:$AH$27,MATCH(O80,【参考】数式用!$K$4:$N$4,0)+1,0)),"")</f>
        <v/>
      </c>
      <c r="S80" s="121"/>
      <c r="T80" s="1007"/>
      <c r="U80" s="1008"/>
      <c r="V80" s="468" t="str">
        <f>IFERROR(IF(AND('別紙様式3-2（４・５月）'!O82="", O80&lt;&gt;""),P80, P80*VLOOKUP(AF80,【参考】数式用4!$DC$3:$DZ$106,MATCH(N80,【参考】数式用4!$DC$2:$DZ$2,0))),"")</f>
        <v/>
      </c>
      <c r="W80" s="100"/>
      <c r="X80" s="466"/>
      <c r="Y80" s="1053" t="str">
        <f>IFERROR(
     IF(OR('別紙様式3-2（４・５月）'!R82="",'別紙様式3-2（４・５月）'!Z82="ベア加算"),"",
                                            X80*VLOOKUP(N80,【参考】数式用!$AD$2:$AH$27,MATCH(W80,【参考】数式用!$K$4:$N$4,0)+1,0)
      ),"")</f>
        <v/>
      </c>
      <c r="Z80" s="1053"/>
      <c r="AA80" s="121"/>
      <c r="AB80" s="467"/>
      <c r="AC80" s="450" t="str">
        <f>IFERROR(IF(AND('別紙様式3-2（４・５月）'!O82="", W80&lt;&gt;"", W80&lt;&gt;"―"),X80, X80*VLOOKUP(AG80,【参考】数式用4!$DC$3:$DZ$106,MATCH(N80,【参考】数式用4!$DC$2:$DZ$2,0))),"")</f>
        <v/>
      </c>
      <c r="AD80" s="474" t="str">
        <f t="shared" si="2"/>
        <v/>
      </c>
      <c r="AE80" s="422" t="str">
        <f t="shared" si="3"/>
        <v/>
      </c>
      <c r="AF80" s="439" t="str">
        <f>IF(O80="","",'別紙様式3-2（４・５月）'!O82&amp;'別紙様式3-2（４・５月）'!P82&amp;'別紙様式3-2（４・５月）'!Q82&amp;"から"&amp;O80)</f>
        <v/>
      </c>
      <c r="AG80" s="439" t="str">
        <f>IF(OR(W80="",W80="―"),"",'別紙様式3-2（４・５月）'!O82&amp;'別紙様式3-2（４・５月）'!P82&amp;'別紙様式3-2（４・５月）'!Q82&amp;"から"&amp;W80)</f>
        <v/>
      </c>
      <c r="AH80" s="398"/>
      <c r="AI80" s="398"/>
      <c r="AJ80" s="398"/>
      <c r="AK80" s="398"/>
      <c r="AL80" s="398"/>
      <c r="AM80" s="398"/>
      <c r="AN80" s="398"/>
      <c r="AO80" s="398"/>
    </row>
    <row r="81" spans="1:41" customFormat="1" ht="24.95" customHeight="1">
      <c r="A81" s="440">
        <v>68</v>
      </c>
      <c r="B81" s="913" t="str">
        <f>IF(基本情報入力シート!C120="","",基本情報入力シート!C120)</f>
        <v/>
      </c>
      <c r="C81" s="914"/>
      <c r="D81" s="914"/>
      <c r="E81" s="914"/>
      <c r="F81" s="914"/>
      <c r="G81" s="914"/>
      <c r="H81" s="914"/>
      <c r="I81" s="915"/>
      <c r="J81" s="425" t="str">
        <f>IF(基本情報入力シート!M120="","",基本情報入力シート!M120)</f>
        <v/>
      </c>
      <c r="K81" s="426" t="str">
        <f>IF(基本情報入力シート!R120="","",基本情報入力シート!R120)</f>
        <v/>
      </c>
      <c r="L81" s="426" t="str">
        <f>IF(基本情報入力シート!W120="","",基本情報入力シート!W120)</f>
        <v/>
      </c>
      <c r="M81" s="427" t="str">
        <f>IF(基本情報入力シート!X120="","",基本情報入力シート!X120)</f>
        <v/>
      </c>
      <c r="N81" s="428" t="str">
        <f>IF(基本情報入力シート!Y120="","",基本情報入力シート!Y120)</f>
        <v/>
      </c>
      <c r="O81" s="99"/>
      <c r="P81" s="1001"/>
      <c r="Q81" s="1002"/>
      <c r="R81" s="465" t="str">
        <f>IFERROR(IF(OR('別紙様式3-2（４・５月）'!R83="",'別紙様式3-2（４・５月）'!Z83="ベア加算"),"",P81*VLOOKUP(N81,【参考】数式用!$AD$2:$AH$27,MATCH(O81,【参考】数式用!$K$4:$N$4,0)+1,0)),"")</f>
        <v/>
      </c>
      <c r="S81" s="121"/>
      <c r="T81" s="1007"/>
      <c r="U81" s="1008"/>
      <c r="V81" s="468" t="str">
        <f>IFERROR(IF(AND('別紙様式3-2（４・５月）'!O83="", O81&lt;&gt;""),P81, P81*VLOOKUP(AF81,【参考】数式用4!$DC$3:$DZ$106,MATCH(N81,【参考】数式用4!$DC$2:$DZ$2,0))),"")</f>
        <v/>
      </c>
      <c r="W81" s="100"/>
      <c r="X81" s="466"/>
      <c r="Y81" s="1053" t="str">
        <f>IFERROR(
     IF(OR('別紙様式3-2（４・５月）'!R83="",'別紙様式3-2（４・５月）'!Z83="ベア加算"),"",
                                            X81*VLOOKUP(N81,【参考】数式用!$AD$2:$AH$27,MATCH(W81,【参考】数式用!$K$4:$N$4,0)+1,0)
      ),"")</f>
        <v/>
      </c>
      <c r="Z81" s="1053"/>
      <c r="AA81" s="121"/>
      <c r="AB81" s="467"/>
      <c r="AC81" s="450" t="str">
        <f>IFERROR(IF(AND('別紙様式3-2（４・５月）'!O83="", W81&lt;&gt;"", W81&lt;&gt;"―"),X81, X81*VLOOKUP(AG81,【参考】数式用4!$DC$3:$DZ$106,MATCH(N81,【参考】数式用4!$DC$2:$DZ$2,0))),"")</f>
        <v/>
      </c>
      <c r="AD81" s="474" t="str">
        <f t="shared" si="2"/>
        <v/>
      </c>
      <c r="AE81" s="422" t="str">
        <f t="shared" si="3"/>
        <v/>
      </c>
      <c r="AF81" s="439" t="str">
        <f>IF(O81="","",'別紙様式3-2（４・５月）'!O83&amp;'別紙様式3-2（４・５月）'!P83&amp;'別紙様式3-2（４・５月）'!Q83&amp;"から"&amp;O81)</f>
        <v/>
      </c>
      <c r="AG81" s="439" t="str">
        <f>IF(OR(W81="",W81="―"),"",'別紙様式3-2（４・５月）'!O83&amp;'別紙様式3-2（４・５月）'!P83&amp;'別紙様式3-2（４・５月）'!Q83&amp;"から"&amp;W81)</f>
        <v/>
      </c>
      <c r="AH81" s="398"/>
      <c r="AI81" s="398"/>
      <c r="AJ81" s="398"/>
      <c r="AK81" s="398"/>
      <c r="AL81" s="398"/>
      <c r="AM81" s="398"/>
      <c r="AN81" s="398"/>
      <c r="AO81" s="398"/>
    </row>
    <row r="82" spans="1:41" customFormat="1" ht="24.95" customHeight="1">
      <c r="A82" s="440">
        <v>69</v>
      </c>
      <c r="B82" s="913" t="str">
        <f>IF(基本情報入力シート!C121="","",基本情報入力シート!C121)</f>
        <v/>
      </c>
      <c r="C82" s="914"/>
      <c r="D82" s="914"/>
      <c r="E82" s="914"/>
      <c r="F82" s="914"/>
      <c r="G82" s="914"/>
      <c r="H82" s="914"/>
      <c r="I82" s="915"/>
      <c r="J82" s="425" t="str">
        <f>IF(基本情報入力シート!M121="","",基本情報入力シート!M121)</f>
        <v/>
      </c>
      <c r="K82" s="426" t="str">
        <f>IF(基本情報入力シート!R121="","",基本情報入力シート!R121)</f>
        <v/>
      </c>
      <c r="L82" s="426" t="str">
        <f>IF(基本情報入力シート!W121="","",基本情報入力シート!W121)</f>
        <v/>
      </c>
      <c r="M82" s="427" t="str">
        <f>IF(基本情報入力シート!X121="","",基本情報入力シート!X121)</f>
        <v/>
      </c>
      <c r="N82" s="428" t="str">
        <f>IF(基本情報入力シート!Y121="","",基本情報入力シート!Y121)</f>
        <v/>
      </c>
      <c r="O82" s="99"/>
      <c r="P82" s="1001"/>
      <c r="Q82" s="1002"/>
      <c r="R82" s="465" t="str">
        <f>IFERROR(IF(OR('別紙様式3-2（４・５月）'!R84="",'別紙様式3-2（４・５月）'!Z84="ベア加算"),"",P82*VLOOKUP(N82,【参考】数式用!$AD$2:$AH$27,MATCH(O82,【参考】数式用!$K$4:$N$4,0)+1,0)),"")</f>
        <v/>
      </c>
      <c r="S82" s="121"/>
      <c r="T82" s="1007"/>
      <c r="U82" s="1008"/>
      <c r="V82" s="468" t="str">
        <f>IFERROR(IF(AND('別紙様式3-2（４・５月）'!O84="", O82&lt;&gt;""),P82, P82*VLOOKUP(AF82,【参考】数式用4!$DC$3:$DZ$106,MATCH(N82,【参考】数式用4!$DC$2:$DZ$2,0))),"")</f>
        <v/>
      </c>
      <c r="W82" s="100"/>
      <c r="X82" s="466"/>
      <c r="Y82" s="1053" t="str">
        <f>IFERROR(
     IF(OR('別紙様式3-2（４・５月）'!R84="",'別紙様式3-2（４・５月）'!Z84="ベア加算"),"",
                                            X82*VLOOKUP(N82,【参考】数式用!$AD$2:$AH$27,MATCH(W82,【参考】数式用!$K$4:$N$4,0)+1,0)
      ),"")</f>
        <v/>
      </c>
      <c r="Z82" s="1053"/>
      <c r="AA82" s="121"/>
      <c r="AB82" s="467"/>
      <c r="AC82" s="450" t="str">
        <f>IFERROR(IF(AND('別紙様式3-2（４・５月）'!O84="", W82&lt;&gt;"", W82&lt;&gt;"―"),X82, X82*VLOOKUP(AG82,【参考】数式用4!$DC$3:$DZ$106,MATCH(N82,【参考】数式用4!$DC$2:$DZ$2,0))),"")</f>
        <v/>
      </c>
      <c r="AD82" s="474" t="str">
        <f t="shared" si="2"/>
        <v/>
      </c>
      <c r="AE82" s="422" t="str">
        <f t="shared" si="3"/>
        <v/>
      </c>
      <c r="AF82" s="439" t="str">
        <f>IF(O82="","",'別紙様式3-2（４・５月）'!O84&amp;'別紙様式3-2（４・５月）'!P84&amp;'別紙様式3-2（４・５月）'!Q84&amp;"から"&amp;O82)</f>
        <v/>
      </c>
      <c r="AG82" s="439" t="str">
        <f>IF(OR(W82="",W82="―"),"",'別紙様式3-2（４・５月）'!O84&amp;'別紙様式3-2（４・５月）'!P84&amp;'別紙様式3-2（４・５月）'!Q84&amp;"から"&amp;W82)</f>
        <v/>
      </c>
      <c r="AH82" s="398"/>
      <c r="AI82" s="398"/>
      <c r="AJ82" s="398"/>
      <c r="AK82" s="398"/>
      <c r="AL82" s="398"/>
      <c r="AM82" s="398"/>
      <c r="AN82" s="398"/>
      <c r="AO82" s="398"/>
    </row>
    <row r="83" spans="1:41" customFormat="1" ht="24.95" customHeight="1">
      <c r="A83" s="440">
        <v>70</v>
      </c>
      <c r="B83" s="913" t="str">
        <f>IF(基本情報入力シート!C122="","",基本情報入力シート!C122)</f>
        <v/>
      </c>
      <c r="C83" s="914"/>
      <c r="D83" s="914"/>
      <c r="E83" s="914"/>
      <c r="F83" s="914"/>
      <c r="G83" s="914"/>
      <c r="H83" s="914"/>
      <c r="I83" s="915"/>
      <c r="J83" s="425" t="str">
        <f>IF(基本情報入力シート!M122="","",基本情報入力シート!M122)</f>
        <v/>
      </c>
      <c r="K83" s="426" t="str">
        <f>IF(基本情報入力シート!R122="","",基本情報入力シート!R122)</f>
        <v/>
      </c>
      <c r="L83" s="426" t="str">
        <f>IF(基本情報入力シート!W122="","",基本情報入力シート!W122)</f>
        <v/>
      </c>
      <c r="M83" s="427" t="str">
        <f>IF(基本情報入力シート!X122="","",基本情報入力シート!X122)</f>
        <v/>
      </c>
      <c r="N83" s="428" t="str">
        <f>IF(基本情報入力シート!Y122="","",基本情報入力シート!Y122)</f>
        <v/>
      </c>
      <c r="O83" s="99"/>
      <c r="P83" s="1001"/>
      <c r="Q83" s="1002"/>
      <c r="R83" s="465" t="str">
        <f>IFERROR(IF(OR('別紙様式3-2（４・５月）'!R85="",'別紙様式3-2（４・５月）'!Z85="ベア加算"),"",P83*VLOOKUP(N83,【参考】数式用!$AD$2:$AH$27,MATCH(O83,【参考】数式用!$K$4:$N$4,0)+1,0)),"")</f>
        <v/>
      </c>
      <c r="S83" s="121"/>
      <c r="T83" s="1007"/>
      <c r="U83" s="1008"/>
      <c r="V83" s="468" t="str">
        <f>IFERROR(IF(AND('別紙様式3-2（４・５月）'!O85="", O83&lt;&gt;""),P83, P83*VLOOKUP(AF83,【参考】数式用4!$DC$3:$DZ$106,MATCH(N83,【参考】数式用4!$DC$2:$DZ$2,0))),"")</f>
        <v/>
      </c>
      <c r="W83" s="100"/>
      <c r="X83" s="466"/>
      <c r="Y83" s="1053" t="str">
        <f>IFERROR(
     IF(OR('別紙様式3-2（４・５月）'!R85="",'別紙様式3-2（４・５月）'!Z85="ベア加算"),"",
                                            X83*VLOOKUP(N83,【参考】数式用!$AD$2:$AH$27,MATCH(W83,【参考】数式用!$K$4:$N$4,0)+1,0)
      ),"")</f>
        <v/>
      </c>
      <c r="Z83" s="1053"/>
      <c r="AA83" s="121"/>
      <c r="AB83" s="467"/>
      <c r="AC83" s="450" t="str">
        <f>IFERROR(IF(AND('別紙様式3-2（４・５月）'!O85="", W83&lt;&gt;"", W83&lt;&gt;"―"),X83, X83*VLOOKUP(AG83,【参考】数式用4!$DC$3:$DZ$106,MATCH(N83,【参考】数式用4!$DC$2:$DZ$2,0))),"")</f>
        <v/>
      </c>
      <c r="AD83" s="474" t="str">
        <f t="shared" si="2"/>
        <v/>
      </c>
      <c r="AE83" s="422" t="str">
        <f t="shared" si="3"/>
        <v/>
      </c>
      <c r="AF83" s="439" t="str">
        <f>IF(O83="","",'別紙様式3-2（４・５月）'!O85&amp;'別紙様式3-2（４・５月）'!P85&amp;'別紙様式3-2（４・５月）'!Q85&amp;"から"&amp;O83)</f>
        <v/>
      </c>
      <c r="AG83" s="439" t="str">
        <f>IF(OR(W83="",W83="―"),"",'別紙様式3-2（４・５月）'!O85&amp;'別紙様式3-2（４・５月）'!P85&amp;'別紙様式3-2（４・５月）'!Q85&amp;"から"&amp;W83)</f>
        <v/>
      </c>
      <c r="AH83" s="398"/>
      <c r="AI83" s="398"/>
      <c r="AJ83" s="398"/>
      <c r="AK83" s="398"/>
      <c r="AL83" s="398"/>
      <c r="AM83" s="398"/>
      <c r="AN83" s="398"/>
      <c r="AO83" s="398"/>
    </row>
    <row r="84" spans="1:41" customFormat="1" ht="24.95" customHeight="1">
      <c r="A84" s="440">
        <v>71</v>
      </c>
      <c r="B84" s="913" t="str">
        <f>IF(基本情報入力シート!C123="","",基本情報入力シート!C123)</f>
        <v/>
      </c>
      <c r="C84" s="914"/>
      <c r="D84" s="914"/>
      <c r="E84" s="914"/>
      <c r="F84" s="914"/>
      <c r="G84" s="914"/>
      <c r="H84" s="914"/>
      <c r="I84" s="915"/>
      <c r="J84" s="425" t="str">
        <f>IF(基本情報入力シート!M123="","",基本情報入力シート!M123)</f>
        <v/>
      </c>
      <c r="K84" s="426" t="str">
        <f>IF(基本情報入力シート!R123="","",基本情報入力シート!R123)</f>
        <v/>
      </c>
      <c r="L84" s="426" t="str">
        <f>IF(基本情報入力シート!W123="","",基本情報入力シート!W123)</f>
        <v/>
      </c>
      <c r="M84" s="427" t="str">
        <f>IF(基本情報入力シート!X123="","",基本情報入力シート!X123)</f>
        <v/>
      </c>
      <c r="N84" s="428" t="str">
        <f>IF(基本情報入力シート!Y123="","",基本情報入力シート!Y123)</f>
        <v/>
      </c>
      <c r="O84" s="99"/>
      <c r="P84" s="1001"/>
      <c r="Q84" s="1002"/>
      <c r="R84" s="465" t="str">
        <f>IFERROR(IF(OR('別紙様式3-2（４・５月）'!R86="",'別紙様式3-2（４・５月）'!Z86="ベア加算"),"",P84*VLOOKUP(N84,【参考】数式用!$AD$2:$AH$27,MATCH(O84,【参考】数式用!$K$4:$N$4,0)+1,0)),"")</f>
        <v/>
      </c>
      <c r="S84" s="121"/>
      <c r="T84" s="1007"/>
      <c r="U84" s="1008"/>
      <c r="V84" s="468" t="str">
        <f>IFERROR(IF(AND('別紙様式3-2（４・５月）'!O86="", O84&lt;&gt;""),P84, P84*VLOOKUP(AF84,【参考】数式用4!$DC$3:$DZ$106,MATCH(N84,【参考】数式用4!$DC$2:$DZ$2,0))),"")</f>
        <v/>
      </c>
      <c r="W84" s="100"/>
      <c r="X84" s="466"/>
      <c r="Y84" s="1053" t="str">
        <f>IFERROR(
     IF(OR('別紙様式3-2（４・５月）'!R86="",'別紙様式3-2（４・５月）'!Z86="ベア加算"),"",
                                            X84*VLOOKUP(N84,【参考】数式用!$AD$2:$AH$27,MATCH(W84,【参考】数式用!$K$4:$N$4,0)+1,0)
      ),"")</f>
        <v/>
      </c>
      <c r="Z84" s="1053"/>
      <c r="AA84" s="121"/>
      <c r="AB84" s="467"/>
      <c r="AC84" s="450" t="str">
        <f>IFERROR(IF(AND('別紙様式3-2（４・５月）'!O86="", W84&lt;&gt;"", W84&lt;&gt;"―"),X84, X84*VLOOKUP(AG84,【参考】数式用4!$DC$3:$DZ$106,MATCH(N84,【参考】数式用4!$DC$2:$DZ$2,0))),"")</f>
        <v/>
      </c>
      <c r="AD84" s="474" t="str">
        <f t="shared" si="2"/>
        <v/>
      </c>
      <c r="AE84" s="422" t="str">
        <f t="shared" si="3"/>
        <v/>
      </c>
      <c r="AF84" s="439" t="str">
        <f>IF(O84="","",'別紙様式3-2（４・５月）'!O86&amp;'別紙様式3-2（４・５月）'!P86&amp;'別紙様式3-2（４・５月）'!Q86&amp;"から"&amp;O84)</f>
        <v/>
      </c>
      <c r="AG84" s="439" t="str">
        <f>IF(OR(W84="",W84="―"),"",'別紙様式3-2（４・５月）'!O86&amp;'別紙様式3-2（４・５月）'!P86&amp;'別紙様式3-2（４・５月）'!Q86&amp;"から"&amp;W84)</f>
        <v/>
      </c>
      <c r="AH84" s="398"/>
      <c r="AI84" s="398"/>
      <c r="AJ84" s="398"/>
      <c r="AK84" s="398"/>
      <c r="AL84" s="398"/>
      <c r="AM84" s="398"/>
      <c r="AN84" s="398"/>
      <c r="AO84" s="398"/>
    </row>
    <row r="85" spans="1:41" customFormat="1" ht="24.95" customHeight="1">
      <c r="A85" s="440">
        <v>72</v>
      </c>
      <c r="B85" s="913" t="str">
        <f>IF(基本情報入力シート!C124="","",基本情報入力シート!C124)</f>
        <v/>
      </c>
      <c r="C85" s="914"/>
      <c r="D85" s="914"/>
      <c r="E85" s="914"/>
      <c r="F85" s="914"/>
      <c r="G85" s="914"/>
      <c r="H85" s="914"/>
      <c r="I85" s="915"/>
      <c r="J85" s="425" t="str">
        <f>IF(基本情報入力シート!M124="","",基本情報入力シート!M124)</f>
        <v/>
      </c>
      <c r="K85" s="426" t="str">
        <f>IF(基本情報入力シート!R124="","",基本情報入力シート!R124)</f>
        <v/>
      </c>
      <c r="L85" s="426" t="str">
        <f>IF(基本情報入力シート!W124="","",基本情報入力シート!W124)</f>
        <v/>
      </c>
      <c r="M85" s="427" t="str">
        <f>IF(基本情報入力シート!X124="","",基本情報入力シート!X124)</f>
        <v/>
      </c>
      <c r="N85" s="428" t="str">
        <f>IF(基本情報入力シート!Y124="","",基本情報入力シート!Y124)</f>
        <v/>
      </c>
      <c r="O85" s="99"/>
      <c r="P85" s="1001"/>
      <c r="Q85" s="1002"/>
      <c r="R85" s="465" t="str">
        <f>IFERROR(IF(OR('別紙様式3-2（４・５月）'!R87="",'別紙様式3-2（４・５月）'!Z87="ベア加算"),"",P85*VLOOKUP(N85,【参考】数式用!$AD$2:$AH$27,MATCH(O85,【参考】数式用!$K$4:$N$4,0)+1,0)),"")</f>
        <v/>
      </c>
      <c r="S85" s="121"/>
      <c r="T85" s="1007"/>
      <c r="U85" s="1008"/>
      <c r="V85" s="468" t="str">
        <f>IFERROR(IF(AND('別紙様式3-2（４・５月）'!O87="", O85&lt;&gt;""),P85, P85*VLOOKUP(AF85,【参考】数式用4!$DC$3:$DZ$106,MATCH(N85,【参考】数式用4!$DC$2:$DZ$2,0))),"")</f>
        <v/>
      </c>
      <c r="W85" s="100"/>
      <c r="X85" s="466"/>
      <c r="Y85" s="1053" t="str">
        <f>IFERROR(
     IF(OR('別紙様式3-2（４・５月）'!R87="",'別紙様式3-2（４・５月）'!Z87="ベア加算"),"",
                                            X85*VLOOKUP(N85,【参考】数式用!$AD$2:$AH$27,MATCH(W85,【参考】数式用!$K$4:$N$4,0)+1,0)
      ),"")</f>
        <v/>
      </c>
      <c r="Z85" s="1053"/>
      <c r="AA85" s="121"/>
      <c r="AB85" s="467"/>
      <c r="AC85" s="450" t="str">
        <f>IFERROR(IF(AND('別紙様式3-2（４・５月）'!O87="", W85&lt;&gt;"", W85&lt;&gt;"―"),X85, X85*VLOOKUP(AG85,【参考】数式用4!$DC$3:$DZ$106,MATCH(N85,【参考】数式用4!$DC$2:$DZ$2,0))),"")</f>
        <v/>
      </c>
      <c r="AD85" s="474"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2"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9" t="str">
        <f>IF(O85="","",'別紙様式3-2（４・５月）'!O87&amp;'別紙様式3-2（４・５月）'!P87&amp;'別紙様式3-2（４・５月）'!Q87&amp;"から"&amp;O85)</f>
        <v/>
      </c>
      <c r="AG85" s="439" t="str">
        <f>IF(OR(W85="",W85="―"),"",'別紙様式3-2（４・５月）'!O87&amp;'別紙様式3-2（４・５月）'!P87&amp;'別紙様式3-2（４・５月）'!Q87&amp;"から"&amp;W85)</f>
        <v/>
      </c>
      <c r="AH85" s="398"/>
      <c r="AI85" s="398"/>
      <c r="AJ85" s="398"/>
      <c r="AK85" s="398"/>
      <c r="AL85" s="398"/>
      <c r="AM85" s="398"/>
      <c r="AN85" s="398"/>
      <c r="AO85" s="398"/>
    </row>
    <row r="86" spans="1:41" customFormat="1" ht="24.95" customHeight="1">
      <c r="A86" s="440">
        <v>73</v>
      </c>
      <c r="B86" s="913" t="str">
        <f>IF(基本情報入力シート!C125="","",基本情報入力シート!C125)</f>
        <v/>
      </c>
      <c r="C86" s="914"/>
      <c r="D86" s="914"/>
      <c r="E86" s="914"/>
      <c r="F86" s="914"/>
      <c r="G86" s="914"/>
      <c r="H86" s="914"/>
      <c r="I86" s="915"/>
      <c r="J86" s="425" t="str">
        <f>IF(基本情報入力シート!M125="","",基本情報入力シート!M125)</f>
        <v/>
      </c>
      <c r="K86" s="426" t="str">
        <f>IF(基本情報入力シート!R125="","",基本情報入力シート!R125)</f>
        <v/>
      </c>
      <c r="L86" s="426" t="str">
        <f>IF(基本情報入力シート!W125="","",基本情報入力シート!W125)</f>
        <v/>
      </c>
      <c r="M86" s="427" t="str">
        <f>IF(基本情報入力シート!X125="","",基本情報入力シート!X125)</f>
        <v/>
      </c>
      <c r="N86" s="428" t="str">
        <f>IF(基本情報入力シート!Y125="","",基本情報入力シート!Y125)</f>
        <v/>
      </c>
      <c r="O86" s="99"/>
      <c r="P86" s="1001"/>
      <c r="Q86" s="1002"/>
      <c r="R86" s="465" t="str">
        <f>IFERROR(IF(OR('別紙様式3-2（４・５月）'!R88="",'別紙様式3-2（４・５月）'!Z88="ベア加算"),"",P86*VLOOKUP(N86,【参考】数式用!$AD$2:$AH$27,MATCH(O86,【参考】数式用!$K$4:$N$4,0)+1,0)),"")</f>
        <v/>
      </c>
      <c r="S86" s="121"/>
      <c r="T86" s="1007"/>
      <c r="U86" s="1008"/>
      <c r="V86" s="468" t="str">
        <f>IFERROR(IF(AND('別紙様式3-2（４・５月）'!O88="", O86&lt;&gt;""),P86, P86*VLOOKUP(AF86,【参考】数式用4!$DC$3:$DZ$106,MATCH(N86,【参考】数式用4!$DC$2:$DZ$2,0))),"")</f>
        <v/>
      </c>
      <c r="W86" s="100"/>
      <c r="X86" s="466"/>
      <c r="Y86" s="1053" t="str">
        <f>IFERROR(
     IF(OR('別紙様式3-2（４・５月）'!R88="",'別紙様式3-2（４・５月）'!Z88="ベア加算"),"",
                                            X86*VLOOKUP(N86,【参考】数式用!$AD$2:$AH$27,MATCH(W86,【参考】数式用!$K$4:$N$4,0)+1,0)
      ),"")</f>
        <v/>
      </c>
      <c r="Z86" s="1053"/>
      <c r="AA86" s="121"/>
      <c r="AB86" s="467"/>
      <c r="AC86" s="450" t="str">
        <f>IFERROR(IF(AND('別紙様式3-2（４・５月）'!O88="", W86&lt;&gt;"", W86&lt;&gt;"―"),X86, X86*VLOOKUP(AG86,【参考】数式用4!$DC$3:$DZ$106,MATCH(N86,【参考】数式用4!$DC$2:$DZ$2,0))),"")</f>
        <v/>
      </c>
      <c r="AD86" s="474" t="str">
        <f t="shared" si="4"/>
        <v/>
      </c>
      <c r="AE86" s="422" t="str">
        <f t="shared" si="5"/>
        <v/>
      </c>
      <c r="AF86" s="439" t="str">
        <f>IF(O86="","",'別紙様式3-2（４・５月）'!O88&amp;'別紙様式3-2（４・５月）'!P88&amp;'別紙様式3-2（４・５月）'!Q88&amp;"から"&amp;O86)</f>
        <v/>
      </c>
      <c r="AG86" s="439" t="str">
        <f>IF(OR(W86="",W86="―"),"",'別紙様式3-2（４・５月）'!O88&amp;'別紙様式3-2（４・５月）'!P88&amp;'別紙様式3-2（４・５月）'!Q88&amp;"から"&amp;W86)</f>
        <v/>
      </c>
      <c r="AH86" s="398"/>
      <c r="AI86" s="398"/>
      <c r="AJ86" s="398"/>
      <c r="AK86" s="398"/>
      <c r="AL86" s="398"/>
      <c r="AM86" s="398"/>
      <c r="AN86" s="398"/>
      <c r="AO86" s="398"/>
    </row>
    <row r="87" spans="1:41" customFormat="1" ht="24.95" customHeight="1">
      <c r="A87" s="440">
        <v>74</v>
      </c>
      <c r="B87" s="913" t="str">
        <f>IF(基本情報入力シート!C126="","",基本情報入力シート!C126)</f>
        <v/>
      </c>
      <c r="C87" s="914"/>
      <c r="D87" s="914"/>
      <c r="E87" s="914"/>
      <c r="F87" s="914"/>
      <c r="G87" s="914"/>
      <c r="H87" s="914"/>
      <c r="I87" s="915"/>
      <c r="J87" s="425" t="str">
        <f>IF(基本情報入力シート!M126="","",基本情報入力シート!M126)</f>
        <v/>
      </c>
      <c r="K87" s="426" t="str">
        <f>IF(基本情報入力シート!R126="","",基本情報入力シート!R126)</f>
        <v/>
      </c>
      <c r="L87" s="426" t="str">
        <f>IF(基本情報入力シート!W126="","",基本情報入力シート!W126)</f>
        <v/>
      </c>
      <c r="M87" s="427" t="str">
        <f>IF(基本情報入力シート!X126="","",基本情報入力シート!X126)</f>
        <v/>
      </c>
      <c r="N87" s="428" t="str">
        <f>IF(基本情報入力シート!Y126="","",基本情報入力シート!Y126)</f>
        <v/>
      </c>
      <c r="O87" s="99"/>
      <c r="P87" s="1001"/>
      <c r="Q87" s="1002"/>
      <c r="R87" s="465" t="str">
        <f>IFERROR(IF(OR('別紙様式3-2（４・５月）'!R89="",'別紙様式3-2（４・５月）'!Z89="ベア加算"),"",P87*VLOOKUP(N87,【参考】数式用!$AD$2:$AH$27,MATCH(O87,【参考】数式用!$K$4:$N$4,0)+1,0)),"")</f>
        <v/>
      </c>
      <c r="S87" s="121"/>
      <c r="T87" s="1007"/>
      <c r="U87" s="1008"/>
      <c r="V87" s="468" t="str">
        <f>IFERROR(IF(AND('別紙様式3-2（４・５月）'!O89="", O87&lt;&gt;""),P87, P87*VLOOKUP(AF87,【参考】数式用4!$DC$3:$DZ$106,MATCH(N87,【参考】数式用4!$DC$2:$DZ$2,0))),"")</f>
        <v/>
      </c>
      <c r="W87" s="100"/>
      <c r="X87" s="466"/>
      <c r="Y87" s="1053" t="str">
        <f>IFERROR(
     IF(OR('別紙様式3-2（４・５月）'!R89="",'別紙様式3-2（４・５月）'!Z89="ベア加算"),"",
                                            X87*VLOOKUP(N87,【参考】数式用!$AD$2:$AH$27,MATCH(W87,【参考】数式用!$K$4:$N$4,0)+1,0)
      ),"")</f>
        <v/>
      </c>
      <c r="Z87" s="1053"/>
      <c r="AA87" s="121"/>
      <c r="AB87" s="467"/>
      <c r="AC87" s="450" t="str">
        <f>IFERROR(IF(AND('別紙様式3-2（４・５月）'!O89="", W87&lt;&gt;"", W87&lt;&gt;"―"),X87, X87*VLOOKUP(AG87,【参考】数式用4!$DC$3:$DZ$106,MATCH(N87,【参考】数式用4!$DC$2:$DZ$2,0))),"")</f>
        <v/>
      </c>
      <c r="AD87" s="474" t="str">
        <f t="shared" si="4"/>
        <v/>
      </c>
      <c r="AE87" s="422" t="str">
        <f t="shared" si="5"/>
        <v/>
      </c>
      <c r="AF87" s="439" t="str">
        <f>IF(O87="","",'別紙様式3-2（４・５月）'!O89&amp;'別紙様式3-2（４・５月）'!P89&amp;'別紙様式3-2（４・５月）'!Q89&amp;"から"&amp;O87)</f>
        <v/>
      </c>
      <c r="AG87" s="439" t="str">
        <f>IF(OR(W87="",W87="―"),"",'別紙様式3-2（４・５月）'!O89&amp;'別紙様式3-2（４・５月）'!P89&amp;'別紙様式3-2（４・５月）'!Q89&amp;"から"&amp;W87)</f>
        <v/>
      </c>
      <c r="AH87" s="398"/>
      <c r="AI87" s="398"/>
      <c r="AJ87" s="398"/>
      <c r="AK87" s="398"/>
      <c r="AL87" s="398"/>
      <c r="AM87" s="398"/>
      <c r="AN87" s="398"/>
      <c r="AO87" s="398"/>
    </row>
    <row r="88" spans="1:41" customFormat="1" ht="24.95" customHeight="1">
      <c r="A88" s="440">
        <v>75</v>
      </c>
      <c r="B88" s="913" t="str">
        <f>IF(基本情報入力シート!C127="","",基本情報入力シート!C127)</f>
        <v/>
      </c>
      <c r="C88" s="914"/>
      <c r="D88" s="914"/>
      <c r="E88" s="914"/>
      <c r="F88" s="914"/>
      <c r="G88" s="914"/>
      <c r="H88" s="914"/>
      <c r="I88" s="915"/>
      <c r="J88" s="425" t="str">
        <f>IF(基本情報入力シート!M127="","",基本情報入力シート!M127)</f>
        <v/>
      </c>
      <c r="K88" s="426" t="str">
        <f>IF(基本情報入力シート!R127="","",基本情報入力シート!R127)</f>
        <v/>
      </c>
      <c r="L88" s="426" t="str">
        <f>IF(基本情報入力シート!W127="","",基本情報入力シート!W127)</f>
        <v/>
      </c>
      <c r="M88" s="427" t="str">
        <f>IF(基本情報入力シート!X127="","",基本情報入力シート!X127)</f>
        <v/>
      </c>
      <c r="N88" s="428" t="str">
        <f>IF(基本情報入力シート!Y127="","",基本情報入力シート!Y127)</f>
        <v/>
      </c>
      <c r="O88" s="99"/>
      <c r="P88" s="1001"/>
      <c r="Q88" s="1002"/>
      <c r="R88" s="465" t="str">
        <f>IFERROR(IF(OR('別紙様式3-2（４・５月）'!R90="",'別紙様式3-2（４・５月）'!Z90="ベア加算"),"",P88*VLOOKUP(N88,【参考】数式用!$AD$2:$AH$27,MATCH(O88,【参考】数式用!$K$4:$N$4,0)+1,0)),"")</f>
        <v/>
      </c>
      <c r="S88" s="121"/>
      <c r="T88" s="1007"/>
      <c r="U88" s="1008"/>
      <c r="V88" s="468" t="str">
        <f>IFERROR(IF(AND('別紙様式3-2（４・５月）'!O90="", O88&lt;&gt;""),P88, P88*VLOOKUP(AF88,【参考】数式用4!$DC$3:$DZ$106,MATCH(N88,【参考】数式用4!$DC$2:$DZ$2,0))),"")</f>
        <v/>
      </c>
      <c r="W88" s="100"/>
      <c r="X88" s="466"/>
      <c r="Y88" s="1053" t="str">
        <f>IFERROR(
     IF(OR('別紙様式3-2（４・５月）'!R90="",'別紙様式3-2（４・５月）'!Z90="ベア加算"),"",
                                            X88*VLOOKUP(N88,【参考】数式用!$AD$2:$AH$27,MATCH(W88,【参考】数式用!$K$4:$N$4,0)+1,0)
      ),"")</f>
        <v/>
      </c>
      <c r="Z88" s="1053"/>
      <c r="AA88" s="121"/>
      <c r="AB88" s="467"/>
      <c r="AC88" s="450" t="str">
        <f>IFERROR(IF(AND('別紙様式3-2（４・５月）'!O90="", W88&lt;&gt;"", W88&lt;&gt;"―"),X88, X88*VLOOKUP(AG88,【参考】数式用4!$DC$3:$DZ$106,MATCH(N88,【参考】数式用4!$DC$2:$DZ$2,0))),"")</f>
        <v/>
      </c>
      <c r="AD88" s="474" t="str">
        <f t="shared" si="4"/>
        <v/>
      </c>
      <c r="AE88" s="422" t="str">
        <f t="shared" si="5"/>
        <v/>
      </c>
      <c r="AF88" s="439" t="str">
        <f>IF(O88="","",'別紙様式3-2（４・５月）'!O90&amp;'別紙様式3-2（４・５月）'!P90&amp;'別紙様式3-2（４・５月）'!Q90&amp;"から"&amp;O88)</f>
        <v/>
      </c>
      <c r="AG88" s="439" t="str">
        <f>IF(OR(W88="",W88="―"),"",'別紙様式3-2（４・５月）'!O90&amp;'別紙様式3-2（４・５月）'!P90&amp;'別紙様式3-2（４・５月）'!Q90&amp;"から"&amp;W88)</f>
        <v/>
      </c>
      <c r="AH88" s="398"/>
      <c r="AI88" s="398"/>
      <c r="AJ88" s="398"/>
      <c r="AK88" s="398"/>
      <c r="AL88" s="398"/>
      <c r="AM88" s="398"/>
      <c r="AN88" s="398"/>
      <c r="AO88" s="398"/>
    </row>
    <row r="89" spans="1:41" customFormat="1" ht="24.95" customHeight="1">
      <c r="A89" s="440">
        <v>76</v>
      </c>
      <c r="B89" s="913" t="str">
        <f>IF(基本情報入力シート!C128="","",基本情報入力シート!C128)</f>
        <v/>
      </c>
      <c r="C89" s="914"/>
      <c r="D89" s="914"/>
      <c r="E89" s="914"/>
      <c r="F89" s="914"/>
      <c r="G89" s="914"/>
      <c r="H89" s="914"/>
      <c r="I89" s="915"/>
      <c r="J89" s="425" t="str">
        <f>IF(基本情報入力シート!M128="","",基本情報入力シート!M128)</f>
        <v/>
      </c>
      <c r="K89" s="426" t="str">
        <f>IF(基本情報入力シート!R128="","",基本情報入力シート!R128)</f>
        <v/>
      </c>
      <c r="L89" s="426" t="str">
        <f>IF(基本情報入力シート!W128="","",基本情報入力シート!W128)</f>
        <v/>
      </c>
      <c r="M89" s="427" t="str">
        <f>IF(基本情報入力シート!X128="","",基本情報入力シート!X128)</f>
        <v/>
      </c>
      <c r="N89" s="428" t="str">
        <f>IF(基本情報入力シート!Y128="","",基本情報入力シート!Y128)</f>
        <v/>
      </c>
      <c r="O89" s="99"/>
      <c r="P89" s="1001"/>
      <c r="Q89" s="1002"/>
      <c r="R89" s="465" t="str">
        <f>IFERROR(IF(OR('別紙様式3-2（４・５月）'!R91="",'別紙様式3-2（４・５月）'!Z91="ベア加算"),"",P89*VLOOKUP(N89,【参考】数式用!$AD$2:$AH$27,MATCH(O89,【参考】数式用!$K$4:$N$4,0)+1,0)),"")</f>
        <v/>
      </c>
      <c r="S89" s="121"/>
      <c r="T89" s="1007"/>
      <c r="U89" s="1008"/>
      <c r="V89" s="468" t="str">
        <f>IFERROR(IF(AND('別紙様式3-2（４・５月）'!O91="", O89&lt;&gt;""),P89, P89*VLOOKUP(AF89,【参考】数式用4!$DC$3:$DZ$106,MATCH(N89,【参考】数式用4!$DC$2:$DZ$2,0))),"")</f>
        <v/>
      </c>
      <c r="W89" s="100"/>
      <c r="X89" s="466"/>
      <c r="Y89" s="1053" t="str">
        <f>IFERROR(
     IF(OR('別紙様式3-2（４・５月）'!R91="",'別紙様式3-2（４・５月）'!Z91="ベア加算"),"",
                                            X89*VLOOKUP(N89,【参考】数式用!$AD$2:$AH$27,MATCH(W89,【参考】数式用!$K$4:$N$4,0)+1,0)
      ),"")</f>
        <v/>
      </c>
      <c r="Z89" s="1053"/>
      <c r="AA89" s="121"/>
      <c r="AB89" s="467"/>
      <c r="AC89" s="450" t="str">
        <f>IFERROR(IF(AND('別紙様式3-2（４・５月）'!O91="", W89&lt;&gt;"", W89&lt;&gt;"―"),X89, X89*VLOOKUP(AG89,【参考】数式用4!$DC$3:$DZ$106,MATCH(N89,【参考】数式用4!$DC$2:$DZ$2,0))),"")</f>
        <v/>
      </c>
      <c r="AD89" s="474" t="str">
        <f t="shared" si="4"/>
        <v/>
      </c>
      <c r="AE89" s="422" t="str">
        <f t="shared" si="5"/>
        <v/>
      </c>
      <c r="AF89" s="439" t="str">
        <f>IF(O89="","",'別紙様式3-2（４・５月）'!O91&amp;'別紙様式3-2（４・５月）'!P91&amp;'別紙様式3-2（４・５月）'!Q91&amp;"から"&amp;O89)</f>
        <v/>
      </c>
      <c r="AG89" s="439" t="str">
        <f>IF(OR(W89="",W89="―"),"",'別紙様式3-2（４・５月）'!O91&amp;'別紙様式3-2（４・５月）'!P91&amp;'別紙様式3-2（４・５月）'!Q91&amp;"から"&amp;W89)</f>
        <v/>
      </c>
      <c r="AH89" s="398"/>
      <c r="AI89" s="398"/>
      <c r="AJ89" s="398"/>
      <c r="AK89" s="398"/>
      <c r="AL89" s="398"/>
      <c r="AM89" s="398"/>
      <c r="AN89" s="398"/>
      <c r="AO89" s="398"/>
    </row>
    <row r="90" spans="1:41" customFormat="1" ht="24.95" customHeight="1">
      <c r="A90" s="440">
        <v>77</v>
      </c>
      <c r="B90" s="913" t="str">
        <f>IF(基本情報入力シート!C129="","",基本情報入力シート!C129)</f>
        <v/>
      </c>
      <c r="C90" s="914"/>
      <c r="D90" s="914"/>
      <c r="E90" s="914"/>
      <c r="F90" s="914"/>
      <c r="G90" s="914"/>
      <c r="H90" s="914"/>
      <c r="I90" s="915"/>
      <c r="J90" s="425" t="str">
        <f>IF(基本情報入力シート!M129="","",基本情報入力シート!M129)</f>
        <v/>
      </c>
      <c r="K90" s="426" t="str">
        <f>IF(基本情報入力シート!R129="","",基本情報入力シート!R129)</f>
        <v/>
      </c>
      <c r="L90" s="426" t="str">
        <f>IF(基本情報入力シート!W129="","",基本情報入力シート!W129)</f>
        <v/>
      </c>
      <c r="M90" s="427" t="str">
        <f>IF(基本情報入力シート!X129="","",基本情報入力シート!X129)</f>
        <v/>
      </c>
      <c r="N90" s="428" t="str">
        <f>IF(基本情報入力シート!Y129="","",基本情報入力シート!Y129)</f>
        <v/>
      </c>
      <c r="O90" s="99"/>
      <c r="P90" s="1001"/>
      <c r="Q90" s="1002"/>
      <c r="R90" s="465" t="str">
        <f>IFERROR(IF(OR('別紙様式3-2（４・５月）'!R92="",'別紙様式3-2（４・５月）'!Z92="ベア加算"),"",P90*VLOOKUP(N90,【参考】数式用!$AD$2:$AH$27,MATCH(O90,【参考】数式用!$K$4:$N$4,0)+1,0)),"")</f>
        <v/>
      </c>
      <c r="S90" s="121"/>
      <c r="T90" s="1007"/>
      <c r="U90" s="1008"/>
      <c r="V90" s="468" t="str">
        <f>IFERROR(IF(AND('別紙様式3-2（４・５月）'!O92="", O90&lt;&gt;""),P90, P90*VLOOKUP(AF90,【参考】数式用4!$DC$3:$DZ$106,MATCH(N90,【参考】数式用4!$DC$2:$DZ$2,0))),"")</f>
        <v/>
      </c>
      <c r="W90" s="100"/>
      <c r="X90" s="466"/>
      <c r="Y90" s="1053" t="str">
        <f>IFERROR(
     IF(OR('別紙様式3-2（４・５月）'!R92="",'別紙様式3-2（４・５月）'!Z92="ベア加算"),"",
                                            X90*VLOOKUP(N90,【参考】数式用!$AD$2:$AH$27,MATCH(W90,【参考】数式用!$K$4:$N$4,0)+1,0)
      ),"")</f>
        <v/>
      </c>
      <c r="Z90" s="1053"/>
      <c r="AA90" s="121"/>
      <c r="AB90" s="467"/>
      <c r="AC90" s="450" t="str">
        <f>IFERROR(IF(AND('別紙様式3-2（４・５月）'!O92="", W90&lt;&gt;"", W90&lt;&gt;"―"),X90, X90*VLOOKUP(AG90,【参考】数式用4!$DC$3:$DZ$106,MATCH(N90,【参考】数式用4!$DC$2:$DZ$2,0))),"")</f>
        <v/>
      </c>
      <c r="AD90" s="474" t="str">
        <f t="shared" si="4"/>
        <v/>
      </c>
      <c r="AE90" s="422" t="str">
        <f t="shared" si="5"/>
        <v/>
      </c>
      <c r="AF90" s="439" t="str">
        <f>IF(O90="","",'別紙様式3-2（４・５月）'!O92&amp;'別紙様式3-2（４・５月）'!P92&amp;'別紙様式3-2（４・５月）'!Q92&amp;"から"&amp;O90)</f>
        <v/>
      </c>
      <c r="AG90" s="439" t="str">
        <f>IF(OR(W90="",W90="―"),"",'別紙様式3-2（４・５月）'!O92&amp;'別紙様式3-2（４・５月）'!P92&amp;'別紙様式3-2（４・５月）'!Q92&amp;"から"&amp;W90)</f>
        <v/>
      </c>
      <c r="AH90" s="398"/>
      <c r="AI90" s="398"/>
      <c r="AJ90" s="398"/>
      <c r="AK90" s="398"/>
      <c r="AL90" s="398"/>
      <c r="AM90" s="398"/>
      <c r="AN90" s="398"/>
      <c r="AO90" s="398"/>
    </row>
    <row r="91" spans="1:41" customFormat="1" ht="24.95" customHeight="1">
      <c r="A91" s="440">
        <v>78</v>
      </c>
      <c r="B91" s="913" t="str">
        <f>IF(基本情報入力シート!C130="","",基本情報入力シート!C130)</f>
        <v/>
      </c>
      <c r="C91" s="914"/>
      <c r="D91" s="914"/>
      <c r="E91" s="914"/>
      <c r="F91" s="914"/>
      <c r="G91" s="914"/>
      <c r="H91" s="914"/>
      <c r="I91" s="915"/>
      <c r="J91" s="425" t="str">
        <f>IF(基本情報入力シート!M130="","",基本情報入力シート!M130)</f>
        <v/>
      </c>
      <c r="K91" s="426" t="str">
        <f>IF(基本情報入力シート!R130="","",基本情報入力シート!R130)</f>
        <v/>
      </c>
      <c r="L91" s="426" t="str">
        <f>IF(基本情報入力シート!W130="","",基本情報入力シート!W130)</f>
        <v/>
      </c>
      <c r="M91" s="427" t="str">
        <f>IF(基本情報入力シート!X130="","",基本情報入力シート!X130)</f>
        <v/>
      </c>
      <c r="N91" s="428" t="str">
        <f>IF(基本情報入力シート!Y130="","",基本情報入力シート!Y130)</f>
        <v/>
      </c>
      <c r="O91" s="99"/>
      <c r="P91" s="1001"/>
      <c r="Q91" s="1002"/>
      <c r="R91" s="465" t="str">
        <f>IFERROR(IF(OR('別紙様式3-2（４・５月）'!R93="",'別紙様式3-2（４・５月）'!Z93="ベア加算"),"",P91*VLOOKUP(N91,【参考】数式用!$AD$2:$AH$27,MATCH(O91,【参考】数式用!$K$4:$N$4,0)+1,0)),"")</f>
        <v/>
      </c>
      <c r="S91" s="121"/>
      <c r="T91" s="1007"/>
      <c r="U91" s="1008"/>
      <c r="V91" s="468" t="str">
        <f>IFERROR(IF(AND('別紙様式3-2（４・５月）'!O93="", O91&lt;&gt;""),P91, P91*VLOOKUP(AF91,【参考】数式用4!$DC$3:$DZ$106,MATCH(N91,【参考】数式用4!$DC$2:$DZ$2,0))),"")</f>
        <v/>
      </c>
      <c r="W91" s="100"/>
      <c r="X91" s="466"/>
      <c r="Y91" s="1053" t="str">
        <f>IFERROR(
     IF(OR('別紙様式3-2（４・５月）'!R93="",'別紙様式3-2（４・５月）'!Z93="ベア加算"),"",
                                            X91*VLOOKUP(N91,【参考】数式用!$AD$2:$AH$27,MATCH(W91,【参考】数式用!$K$4:$N$4,0)+1,0)
      ),"")</f>
        <v/>
      </c>
      <c r="Z91" s="1053"/>
      <c r="AA91" s="121"/>
      <c r="AB91" s="467"/>
      <c r="AC91" s="450" t="str">
        <f>IFERROR(IF(AND('別紙様式3-2（４・５月）'!O93="", W91&lt;&gt;"", W91&lt;&gt;"―"),X91, X91*VLOOKUP(AG91,【参考】数式用4!$DC$3:$DZ$106,MATCH(N91,【参考】数式用4!$DC$2:$DZ$2,0))),"")</f>
        <v/>
      </c>
      <c r="AD91" s="474" t="str">
        <f t="shared" si="4"/>
        <v/>
      </c>
      <c r="AE91" s="422" t="str">
        <f t="shared" si="5"/>
        <v/>
      </c>
      <c r="AF91" s="439" t="str">
        <f>IF(O91="","",'別紙様式3-2（４・５月）'!O93&amp;'別紙様式3-2（４・５月）'!P93&amp;'別紙様式3-2（４・５月）'!Q93&amp;"から"&amp;O91)</f>
        <v/>
      </c>
      <c r="AG91" s="439" t="str">
        <f>IF(OR(W91="",W91="―"),"",'別紙様式3-2（４・５月）'!O93&amp;'別紙様式3-2（４・５月）'!P93&amp;'別紙様式3-2（４・５月）'!Q93&amp;"から"&amp;W91)</f>
        <v/>
      </c>
      <c r="AH91" s="398"/>
      <c r="AI91" s="398"/>
      <c r="AJ91" s="398"/>
      <c r="AK91" s="398"/>
      <c r="AL91" s="398"/>
      <c r="AM91" s="398"/>
      <c r="AN91" s="398"/>
      <c r="AO91" s="398"/>
    </row>
    <row r="92" spans="1:41" customFormat="1" ht="24.95" customHeight="1">
      <c r="A92" s="440">
        <v>79</v>
      </c>
      <c r="B92" s="913" t="str">
        <f>IF(基本情報入力シート!C131="","",基本情報入力シート!C131)</f>
        <v/>
      </c>
      <c r="C92" s="914"/>
      <c r="D92" s="914"/>
      <c r="E92" s="914"/>
      <c r="F92" s="914"/>
      <c r="G92" s="914"/>
      <c r="H92" s="914"/>
      <c r="I92" s="915"/>
      <c r="J92" s="425" t="str">
        <f>IF(基本情報入力シート!M131="","",基本情報入力シート!M131)</f>
        <v/>
      </c>
      <c r="K92" s="426" t="str">
        <f>IF(基本情報入力シート!R131="","",基本情報入力シート!R131)</f>
        <v/>
      </c>
      <c r="L92" s="426" t="str">
        <f>IF(基本情報入力シート!W131="","",基本情報入力シート!W131)</f>
        <v/>
      </c>
      <c r="M92" s="427" t="str">
        <f>IF(基本情報入力シート!X131="","",基本情報入力シート!X131)</f>
        <v/>
      </c>
      <c r="N92" s="428" t="str">
        <f>IF(基本情報入力シート!Y131="","",基本情報入力シート!Y131)</f>
        <v/>
      </c>
      <c r="O92" s="99"/>
      <c r="P92" s="1001"/>
      <c r="Q92" s="1002"/>
      <c r="R92" s="465" t="str">
        <f>IFERROR(IF(OR('別紙様式3-2（４・５月）'!R94="",'別紙様式3-2（４・５月）'!Z94="ベア加算"),"",P92*VLOOKUP(N92,【参考】数式用!$AD$2:$AH$27,MATCH(O92,【参考】数式用!$K$4:$N$4,0)+1,0)),"")</f>
        <v/>
      </c>
      <c r="S92" s="121"/>
      <c r="T92" s="1007"/>
      <c r="U92" s="1008"/>
      <c r="V92" s="468" t="str">
        <f>IFERROR(IF(AND('別紙様式3-2（４・５月）'!O94="", O92&lt;&gt;""),P92, P92*VLOOKUP(AF92,【参考】数式用4!$DC$3:$DZ$106,MATCH(N92,【参考】数式用4!$DC$2:$DZ$2,0))),"")</f>
        <v/>
      </c>
      <c r="W92" s="100"/>
      <c r="X92" s="466"/>
      <c r="Y92" s="1053" t="str">
        <f>IFERROR(
     IF(OR('別紙様式3-2（４・５月）'!R94="",'別紙様式3-2（４・５月）'!Z94="ベア加算"),"",
                                            X92*VLOOKUP(N92,【参考】数式用!$AD$2:$AH$27,MATCH(W92,【参考】数式用!$K$4:$N$4,0)+1,0)
      ),"")</f>
        <v/>
      </c>
      <c r="Z92" s="1053"/>
      <c r="AA92" s="121"/>
      <c r="AB92" s="467"/>
      <c r="AC92" s="450" t="str">
        <f>IFERROR(IF(AND('別紙様式3-2（４・５月）'!O94="", W92&lt;&gt;"", W92&lt;&gt;"―"),X92, X92*VLOOKUP(AG92,【参考】数式用4!$DC$3:$DZ$106,MATCH(N92,【参考】数式用4!$DC$2:$DZ$2,0))),"")</f>
        <v/>
      </c>
      <c r="AD92" s="474" t="str">
        <f t="shared" si="4"/>
        <v/>
      </c>
      <c r="AE92" s="422" t="str">
        <f t="shared" si="5"/>
        <v/>
      </c>
      <c r="AF92" s="439" t="str">
        <f>IF(O92="","",'別紙様式3-2（４・５月）'!O94&amp;'別紙様式3-2（４・５月）'!P94&amp;'別紙様式3-2（４・５月）'!Q94&amp;"から"&amp;O92)</f>
        <v/>
      </c>
      <c r="AG92" s="439" t="str">
        <f>IF(OR(W92="",W92="―"),"",'別紙様式3-2（４・５月）'!O94&amp;'別紙様式3-2（４・５月）'!P94&amp;'別紙様式3-2（４・５月）'!Q94&amp;"から"&amp;W92)</f>
        <v/>
      </c>
      <c r="AH92" s="398"/>
      <c r="AI92" s="398"/>
      <c r="AJ92" s="398"/>
      <c r="AK92" s="398"/>
      <c r="AL92" s="398"/>
      <c r="AM92" s="398"/>
      <c r="AN92" s="398"/>
      <c r="AO92" s="398"/>
    </row>
    <row r="93" spans="1:41" customFormat="1" ht="24.95" customHeight="1">
      <c r="A93" s="440">
        <v>80</v>
      </c>
      <c r="B93" s="913" t="str">
        <f>IF(基本情報入力シート!C132="","",基本情報入力シート!C132)</f>
        <v/>
      </c>
      <c r="C93" s="914"/>
      <c r="D93" s="914"/>
      <c r="E93" s="914"/>
      <c r="F93" s="914"/>
      <c r="G93" s="914"/>
      <c r="H93" s="914"/>
      <c r="I93" s="915"/>
      <c r="J93" s="425" t="str">
        <f>IF(基本情報入力シート!M132="","",基本情報入力シート!M132)</f>
        <v/>
      </c>
      <c r="K93" s="426" t="str">
        <f>IF(基本情報入力シート!R132="","",基本情報入力シート!R132)</f>
        <v/>
      </c>
      <c r="L93" s="426" t="str">
        <f>IF(基本情報入力シート!W132="","",基本情報入力シート!W132)</f>
        <v/>
      </c>
      <c r="M93" s="427" t="str">
        <f>IF(基本情報入力シート!X132="","",基本情報入力シート!X132)</f>
        <v/>
      </c>
      <c r="N93" s="428" t="str">
        <f>IF(基本情報入力シート!Y132="","",基本情報入力シート!Y132)</f>
        <v/>
      </c>
      <c r="O93" s="99"/>
      <c r="P93" s="1001"/>
      <c r="Q93" s="1002"/>
      <c r="R93" s="465" t="str">
        <f>IFERROR(IF(OR('別紙様式3-2（４・５月）'!R95="",'別紙様式3-2（４・５月）'!Z95="ベア加算"),"",P93*VLOOKUP(N93,【参考】数式用!$AD$2:$AH$27,MATCH(O93,【参考】数式用!$K$4:$N$4,0)+1,0)),"")</f>
        <v/>
      </c>
      <c r="S93" s="121"/>
      <c r="T93" s="1007"/>
      <c r="U93" s="1008"/>
      <c r="V93" s="468" t="str">
        <f>IFERROR(IF(AND('別紙様式3-2（４・５月）'!O95="", O93&lt;&gt;""),P93, P93*VLOOKUP(AF93,【参考】数式用4!$DC$3:$DZ$106,MATCH(N93,【参考】数式用4!$DC$2:$DZ$2,0))),"")</f>
        <v/>
      </c>
      <c r="W93" s="100"/>
      <c r="X93" s="466"/>
      <c r="Y93" s="1053" t="str">
        <f>IFERROR(
     IF(OR('別紙様式3-2（４・５月）'!R95="",'別紙様式3-2（４・５月）'!Z95="ベア加算"),"",
                                            X93*VLOOKUP(N93,【参考】数式用!$AD$2:$AH$27,MATCH(W93,【参考】数式用!$K$4:$N$4,0)+1,0)
      ),"")</f>
        <v/>
      </c>
      <c r="Z93" s="1053"/>
      <c r="AA93" s="121"/>
      <c r="AB93" s="467"/>
      <c r="AC93" s="450" t="str">
        <f>IFERROR(IF(AND('別紙様式3-2（４・５月）'!O95="", W93&lt;&gt;"", W93&lt;&gt;"―"),X93, X93*VLOOKUP(AG93,【参考】数式用4!$DC$3:$DZ$106,MATCH(N93,【参考】数式用4!$DC$2:$DZ$2,0))),"")</f>
        <v/>
      </c>
      <c r="AD93" s="474" t="str">
        <f t="shared" si="4"/>
        <v/>
      </c>
      <c r="AE93" s="422" t="str">
        <f t="shared" si="5"/>
        <v/>
      </c>
      <c r="AF93" s="439" t="str">
        <f>IF(O93="","",'別紙様式3-2（４・５月）'!O95&amp;'別紙様式3-2（４・５月）'!P95&amp;'別紙様式3-2（４・５月）'!Q95&amp;"から"&amp;O93)</f>
        <v/>
      </c>
      <c r="AG93" s="439" t="str">
        <f>IF(OR(W93="",W93="―"),"",'別紙様式3-2（４・５月）'!O95&amp;'別紙様式3-2（４・５月）'!P95&amp;'別紙様式3-2（４・５月）'!Q95&amp;"から"&amp;W93)</f>
        <v/>
      </c>
      <c r="AH93" s="398"/>
      <c r="AI93" s="398"/>
      <c r="AJ93" s="398"/>
      <c r="AK93" s="398"/>
      <c r="AL93" s="398"/>
      <c r="AM93" s="398"/>
      <c r="AN93" s="398"/>
      <c r="AO93" s="398"/>
    </row>
    <row r="94" spans="1:41" customFormat="1" ht="24.95" customHeight="1">
      <c r="A94" s="440">
        <v>81</v>
      </c>
      <c r="B94" s="913" t="str">
        <f>IF(基本情報入力シート!C133="","",基本情報入力シート!C133)</f>
        <v/>
      </c>
      <c r="C94" s="914"/>
      <c r="D94" s="914"/>
      <c r="E94" s="914"/>
      <c r="F94" s="914"/>
      <c r="G94" s="914"/>
      <c r="H94" s="914"/>
      <c r="I94" s="915"/>
      <c r="J94" s="425" t="str">
        <f>IF(基本情報入力シート!M133="","",基本情報入力シート!M133)</f>
        <v/>
      </c>
      <c r="K94" s="426" t="str">
        <f>IF(基本情報入力シート!R133="","",基本情報入力シート!R133)</f>
        <v/>
      </c>
      <c r="L94" s="426" t="str">
        <f>IF(基本情報入力シート!W133="","",基本情報入力シート!W133)</f>
        <v/>
      </c>
      <c r="M94" s="427" t="str">
        <f>IF(基本情報入力シート!X133="","",基本情報入力シート!X133)</f>
        <v/>
      </c>
      <c r="N94" s="428" t="str">
        <f>IF(基本情報入力シート!Y133="","",基本情報入力シート!Y133)</f>
        <v/>
      </c>
      <c r="O94" s="99"/>
      <c r="P94" s="1001"/>
      <c r="Q94" s="1002"/>
      <c r="R94" s="465" t="str">
        <f>IFERROR(IF(OR('別紙様式3-2（４・５月）'!R96="",'別紙様式3-2（４・５月）'!Z96="ベア加算"),"",P94*VLOOKUP(N94,【参考】数式用!$AD$2:$AH$27,MATCH(O94,【参考】数式用!$K$4:$N$4,0)+1,0)),"")</f>
        <v/>
      </c>
      <c r="S94" s="121"/>
      <c r="T94" s="1007"/>
      <c r="U94" s="1008"/>
      <c r="V94" s="468" t="str">
        <f>IFERROR(IF(AND('別紙様式3-2（４・５月）'!O96="", O94&lt;&gt;""),P94, P94*VLOOKUP(AF94,【参考】数式用4!$DC$3:$DZ$106,MATCH(N94,【参考】数式用4!$DC$2:$DZ$2,0))),"")</f>
        <v/>
      </c>
      <c r="W94" s="100"/>
      <c r="X94" s="466"/>
      <c r="Y94" s="1053" t="str">
        <f>IFERROR(
     IF(OR('別紙様式3-2（４・５月）'!R96="",'別紙様式3-2（４・５月）'!Z96="ベア加算"),"",
                                            X94*VLOOKUP(N94,【参考】数式用!$AD$2:$AH$27,MATCH(W94,【参考】数式用!$K$4:$N$4,0)+1,0)
      ),"")</f>
        <v/>
      </c>
      <c r="Z94" s="1053"/>
      <c r="AA94" s="121"/>
      <c r="AB94" s="467"/>
      <c r="AC94" s="450" t="str">
        <f>IFERROR(IF(AND('別紙様式3-2（４・５月）'!O96="", W94&lt;&gt;"", W94&lt;&gt;"―"),X94, X94*VLOOKUP(AG94,【参考】数式用4!$DC$3:$DZ$106,MATCH(N94,【参考】数式用4!$DC$2:$DZ$2,0))),"")</f>
        <v/>
      </c>
      <c r="AD94" s="474" t="str">
        <f t="shared" si="4"/>
        <v/>
      </c>
      <c r="AE94" s="422" t="str">
        <f t="shared" si="5"/>
        <v/>
      </c>
      <c r="AF94" s="439" t="str">
        <f>IF(O94="","",'別紙様式3-2（４・５月）'!O96&amp;'別紙様式3-2（４・５月）'!P96&amp;'別紙様式3-2（４・５月）'!Q96&amp;"から"&amp;O94)</f>
        <v/>
      </c>
      <c r="AG94" s="439" t="str">
        <f>IF(OR(W94="",W94="―"),"",'別紙様式3-2（４・５月）'!O96&amp;'別紙様式3-2（４・５月）'!P96&amp;'別紙様式3-2（４・５月）'!Q96&amp;"から"&amp;W94)</f>
        <v/>
      </c>
      <c r="AH94" s="398"/>
      <c r="AI94" s="398"/>
      <c r="AJ94" s="398"/>
      <c r="AK94" s="398"/>
      <c r="AL94" s="398"/>
      <c r="AM94" s="398"/>
      <c r="AN94" s="398"/>
      <c r="AO94" s="398"/>
    </row>
    <row r="95" spans="1:41" customFormat="1" ht="24.95" customHeight="1">
      <c r="A95" s="440">
        <v>82</v>
      </c>
      <c r="B95" s="913" t="str">
        <f>IF(基本情報入力シート!C134="","",基本情報入力シート!C134)</f>
        <v/>
      </c>
      <c r="C95" s="914"/>
      <c r="D95" s="914"/>
      <c r="E95" s="914"/>
      <c r="F95" s="914"/>
      <c r="G95" s="914"/>
      <c r="H95" s="914"/>
      <c r="I95" s="915"/>
      <c r="J95" s="425" t="str">
        <f>IF(基本情報入力シート!M134="","",基本情報入力シート!M134)</f>
        <v/>
      </c>
      <c r="K95" s="426" t="str">
        <f>IF(基本情報入力シート!R134="","",基本情報入力シート!R134)</f>
        <v/>
      </c>
      <c r="L95" s="426" t="str">
        <f>IF(基本情報入力シート!W134="","",基本情報入力シート!W134)</f>
        <v/>
      </c>
      <c r="M95" s="427" t="str">
        <f>IF(基本情報入力シート!X134="","",基本情報入力シート!X134)</f>
        <v/>
      </c>
      <c r="N95" s="428" t="str">
        <f>IF(基本情報入力シート!Y134="","",基本情報入力シート!Y134)</f>
        <v/>
      </c>
      <c r="O95" s="99"/>
      <c r="P95" s="1001"/>
      <c r="Q95" s="1002"/>
      <c r="R95" s="465" t="str">
        <f>IFERROR(IF(OR('別紙様式3-2（４・５月）'!R97="",'別紙様式3-2（４・５月）'!Z97="ベア加算"),"",P95*VLOOKUP(N95,【参考】数式用!$AD$2:$AH$27,MATCH(O95,【参考】数式用!$K$4:$N$4,0)+1,0)),"")</f>
        <v/>
      </c>
      <c r="S95" s="121"/>
      <c r="T95" s="1007"/>
      <c r="U95" s="1008"/>
      <c r="V95" s="468" t="str">
        <f>IFERROR(IF(AND('別紙様式3-2（４・５月）'!O97="", O95&lt;&gt;""),P95, P95*VLOOKUP(AF95,【参考】数式用4!$DC$3:$DZ$106,MATCH(N95,【参考】数式用4!$DC$2:$DZ$2,0))),"")</f>
        <v/>
      </c>
      <c r="W95" s="100"/>
      <c r="X95" s="466"/>
      <c r="Y95" s="1053" t="str">
        <f>IFERROR(
     IF(OR('別紙様式3-2（４・５月）'!R97="",'別紙様式3-2（４・５月）'!Z97="ベア加算"),"",
                                            X95*VLOOKUP(N95,【参考】数式用!$AD$2:$AH$27,MATCH(W95,【参考】数式用!$K$4:$N$4,0)+1,0)
      ),"")</f>
        <v/>
      </c>
      <c r="Z95" s="1053"/>
      <c r="AA95" s="121"/>
      <c r="AB95" s="467"/>
      <c r="AC95" s="450" t="str">
        <f>IFERROR(IF(AND('別紙様式3-2（４・５月）'!O97="", W95&lt;&gt;"", W95&lt;&gt;"―"),X95, X95*VLOOKUP(AG95,【参考】数式用4!$DC$3:$DZ$106,MATCH(N95,【参考】数式用4!$DC$2:$DZ$2,0))),"")</f>
        <v/>
      </c>
      <c r="AD95" s="474" t="str">
        <f t="shared" si="4"/>
        <v/>
      </c>
      <c r="AE95" s="422" t="str">
        <f t="shared" si="5"/>
        <v/>
      </c>
      <c r="AF95" s="439" t="str">
        <f>IF(O95="","",'別紙様式3-2（４・５月）'!O97&amp;'別紙様式3-2（４・５月）'!P97&amp;'別紙様式3-2（４・５月）'!Q97&amp;"から"&amp;O95)</f>
        <v/>
      </c>
      <c r="AG95" s="439" t="str">
        <f>IF(OR(W95="",W95="―"),"",'別紙様式3-2（４・５月）'!O97&amp;'別紙様式3-2（４・５月）'!P97&amp;'別紙様式3-2（４・５月）'!Q97&amp;"から"&amp;W95)</f>
        <v/>
      </c>
      <c r="AH95" s="398"/>
      <c r="AI95" s="398"/>
      <c r="AJ95" s="398"/>
      <c r="AK95" s="398"/>
      <c r="AL95" s="398"/>
      <c r="AM95" s="398"/>
      <c r="AN95" s="398"/>
      <c r="AO95" s="398"/>
    </row>
    <row r="96" spans="1:41" customFormat="1" ht="24.95" customHeight="1">
      <c r="A96" s="440">
        <v>83</v>
      </c>
      <c r="B96" s="913" t="str">
        <f>IF(基本情報入力シート!C135="","",基本情報入力シート!C135)</f>
        <v/>
      </c>
      <c r="C96" s="914"/>
      <c r="D96" s="914"/>
      <c r="E96" s="914"/>
      <c r="F96" s="914"/>
      <c r="G96" s="914"/>
      <c r="H96" s="914"/>
      <c r="I96" s="915"/>
      <c r="J96" s="425" t="str">
        <f>IF(基本情報入力シート!M135="","",基本情報入力シート!M135)</f>
        <v/>
      </c>
      <c r="K96" s="426" t="str">
        <f>IF(基本情報入力シート!R135="","",基本情報入力シート!R135)</f>
        <v/>
      </c>
      <c r="L96" s="426" t="str">
        <f>IF(基本情報入力シート!W135="","",基本情報入力シート!W135)</f>
        <v/>
      </c>
      <c r="M96" s="427" t="str">
        <f>IF(基本情報入力シート!X135="","",基本情報入力シート!X135)</f>
        <v/>
      </c>
      <c r="N96" s="428" t="str">
        <f>IF(基本情報入力シート!Y135="","",基本情報入力シート!Y135)</f>
        <v/>
      </c>
      <c r="O96" s="99"/>
      <c r="P96" s="1001"/>
      <c r="Q96" s="1002"/>
      <c r="R96" s="465" t="str">
        <f>IFERROR(IF(OR('別紙様式3-2（４・５月）'!R98="",'別紙様式3-2（４・５月）'!Z98="ベア加算"),"",P96*VLOOKUP(N96,【参考】数式用!$AD$2:$AH$27,MATCH(O96,【参考】数式用!$K$4:$N$4,0)+1,0)),"")</f>
        <v/>
      </c>
      <c r="S96" s="121"/>
      <c r="T96" s="1007"/>
      <c r="U96" s="1008"/>
      <c r="V96" s="468" t="str">
        <f>IFERROR(IF(AND('別紙様式3-2（４・５月）'!O98="", O96&lt;&gt;""),P96, P96*VLOOKUP(AF96,【参考】数式用4!$DC$3:$DZ$106,MATCH(N96,【参考】数式用4!$DC$2:$DZ$2,0))),"")</f>
        <v/>
      </c>
      <c r="W96" s="100"/>
      <c r="X96" s="466"/>
      <c r="Y96" s="1053" t="str">
        <f>IFERROR(
     IF(OR('別紙様式3-2（４・５月）'!R98="",'別紙様式3-2（４・５月）'!Z98="ベア加算"),"",
                                            X96*VLOOKUP(N96,【参考】数式用!$AD$2:$AH$27,MATCH(W96,【参考】数式用!$K$4:$N$4,0)+1,0)
      ),"")</f>
        <v/>
      </c>
      <c r="Z96" s="1053"/>
      <c r="AA96" s="121"/>
      <c r="AB96" s="467"/>
      <c r="AC96" s="450" t="str">
        <f>IFERROR(IF(AND('別紙様式3-2（４・５月）'!O98="", W96&lt;&gt;"", W96&lt;&gt;"―"),X96, X96*VLOOKUP(AG96,【参考】数式用4!$DC$3:$DZ$106,MATCH(N96,【参考】数式用4!$DC$2:$DZ$2,0))),"")</f>
        <v/>
      </c>
      <c r="AD96" s="474" t="str">
        <f t="shared" si="4"/>
        <v/>
      </c>
      <c r="AE96" s="422" t="str">
        <f t="shared" si="5"/>
        <v/>
      </c>
      <c r="AF96" s="439" t="str">
        <f>IF(O96="","",'別紙様式3-2（４・５月）'!O98&amp;'別紙様式3-2（４・５月）'!P98&amp;'別紙様式3-2（４・５月）'!Q98&amp;"から"&amp;O96)</f>
        <v/>
      </c>
      <c r="AG96" s="439" t="str">
        <f>IF(OR(W96="",W96="―"),"",'別紙様式3-2（４・５月）'!O98&amp;'別紙様式3-2（４・５月）'!P98&amp;'別紙様式3-2（４・５月）'!Q98&amp;"から"&amp;W96)</f>
        <v/>
      </c>
      <c r="AH96" s="398"/>
      <c r="AI96" s="398"/>
      <c r="AJ96" s="398"/>
      <c r="AK96" s="398"/>
      <c r="AL96" s="398"/>
      <c r="AM96" s="398"/>
      <c r="AN96" s="398"/>
      <c r="AO96" s="398"/>
    </row>
    <row r="97" spans="1:41" customFormat="1" ht="24.95" customHeight="1">
      <c r="A97" s="440">
        <v>84</v>
      </c>
      <c r="B97" s="913" t="str">
        <f>IF(基本情報入力シート!C136="","",基本情報入力シート!C136)</f>
        <v/>
      </c>
      <c r="C97" s="914"/>
      <c r="D97" s="914"/>
      <c r="E97" s="914"/>
      <c r="F97" s="914"/>
      <c r="G97" s="914"/>
      <c r="H97" s="914"/>
      <c r="I97" s="915"/>
      <c r="J97" s="425" t="str">
        <f>IF(基本情報入力シート!M136="","",基本情報入力シート!M136)</f>
        <v/>
      </c>
      <c r="K97" s="426" t="str">
        <f>IF(基本情報入力シート!R136="","",基本情報入力シート!R136)</f>
        <v/>
      </c>
      <c r="L97" s="426" t="str">
        <f>IF(基本情報入力シート!W136="","",基本情報入力シート!W136)</f>
        <v/>
      </c>
      <c r="M97" s="427" t="str">
        <f>IF(基本情報入力シート!X136="","",基本情報入力シート!X136)</f>
        <v/>
      </c>
      <c r="N97" s="428" t="str">
        <f>IF(基本情報入力シート!Y136="","",基本情報入力シート!Y136)</f>
        <v/>
      </c>
      <c r="O97" s="99"/>
      <c r="P97" s="1001"/>
      <c r="Q97" s="1002"/>
      <c r="R97" s="465" t="str">
        <f>IFERROR(IF(OR('別紙様式3-2（４・５月）'!R99="",'別紙様式3-2（４・５月）'!Z99="ベア加算"),"",P97*VLOOKUP(N97,【参考】数式用!$AD$2:$AH$27,MATCH(O97,【参考】数式用!$K$4:$N$4,0)+1,0)),"")</f>
        <v/>
      </c>
      <c r="S97" s="121"/>
      <c r="T97" s="1007"/>
      <c r="U97" s="1008"/>
      <c r="V97" s="468" t="str">
        <f>IFERROR(IF(AND('別紙様式3-2（４・５月）'!O99="", O97&lt;&gt;""),P97, P97*VLOOKUP(AF97,【参考】数式用4!$DC$3:$DZ$106,MATCH(N97,【参考】数式用4!$DC$2:$DZ$2,0))),"")</f>
        <v/>
      </c>
      <c r="W97" s="100"/>
      <c r="X97" s="466"/>
      <c r="Y97" s="1053" t="str">
        <f>IFERROR(
     IF(OR('別紙様式3-2（４・５月）'!R99="",'別紙様式3-2（４・５月）'!Z99="ベア加算"),"",
                                            X97*VLOOKUP(N97,【参考】数式用!$AD$2:$AH$27,MATCH(W97,【参考】数式用!$K$4:$N$4,0)+1,0)
      ),"")</f>
        <v/>
      </c>
      <c r="Z97" s="1053"/>
      <c r="AA97" s="121"/>
      <c r="AB97" s="467"/>
      <c r="AC97" s="450" t="str">
        <f>IFERROR(IF(AND('別紙様式3-2（４・５月）'!O99="", W97&lt;&gt;"", W97&lt;&gt;"―"),X97, X97*VLOOKUP(AG97,【参考】数式用4!$DC$3:$DZ$106,MATCH(N97,【参考】数式用4!$DC$2:$DZ$2,0))),"")</f>
        <v/>
      </c>
      <c r="AD97" s="474" t="str">
        <f t="shared" si="4"/>
        <v/>
      </c>
      <c r="AE97" s="422" t="str">
        <f t="shared" si="5"/>
        <v/>
      </c>
      <c r="AF97" s="439" t="str">
        <f>IF(O97="","",'別紙様式3-2（４・５月）'!O99&amp;'別紙様式3-2（４・５月）'!P99&amp;'別紙様式3-2（４・５月）'!Q99&amp;"から"&amp;O97)</f>
        <v/>
      </c>
      <c r="AG97" s="439" t="str">
        <f>IF(OR(W97="",W97="―"),"",'別紙様式3-2（４・５月）'!O99&amp;'別紙様式3-2（４・５月）'!P99&amp;'別紙様式3-2（４・５月）'!Q99&amp;"から"&amp;W97)</f>
        <v/>
      </c>
      <c r="AH97" s="398"/>
      <c r="AI97" s="398"/>
      <c r="AJ97" s="398"/>
      <c r="AK97" s="398"/>
      <c r="AL97" s="398"/>
      <c r="AM97" s="398"/>
      <c r="AN97" s="398"/>
      <c r="AO97" s="398"/>
    </row>
    <row r="98" spans="1:41" customFormat="1" ht="24.95" customHeight="1">
      <c r="A98" s="440">
        <v>85</v>
      </c>
      <c r="B98" s="913" t="str">
        <f>IF(基本情報入力シート!C137="","",基本情報入力シート!C137)</f>
        <v/>
      </c>
      <c r="C98" s="914"/>
      <c r="D98" s="914"/>
      <c r="E98" s="914"/>
      <c r="F98" s="914"/>
      <c r="G98" s="914"/>
      <c r="H98" s="914"/>
      <c r="I98" s="915"/>
      <c r="J98" s="425" t="str">
        <f>IF(基本情報入力シート!M137="","",基本情報入力シート!M137)</f>
        <v/>
      </c>
      <c r="K98" s="426" t="str">
        <f>IF(基本情報入力シート!R137="","",基本情報入力シート!R137)</f>
        <v/>
      </c>
      <c r="L98" s="426" t="str">
        <f>IF(基本情報入力シート!W137="","",基本情報入力シート!W137)</f>
        <v/>
      </c>
      <c r="M98" s="427" t="str">
        <f>IF(基本情報入力シート!X137="","",基本情報入力シート!X137)</f>
        <v/>
      </c>
      <c r="N98" s="428" t="str">
        <f>IF(基本情報入力シート!Y137="","",基本情報入力シート!Y137)</f>
        <v/>
      </c>
      <c r="O98" s="99"/>
      <c r="P98" s="1001"/>
      <c r="Q98" s="1002"/>
      <c r="R98" s="465" t="str">
        <f>IFERROR(IF(OR('別紙様式3-2（４・５月）'!R100="",'別紙様式3-2（４・５月）'!Z100="ベア加算"),"",P98*VLOOKUP(N98,【参考】数式用!$AD$2:$AH$27,MATCH(O98,【参考】数式用!$K$4:$N$4,0)+1,0)),"")</f>
        <v/>
      </c>
      <c r="S98" s="121"/>
      <c r="T98" s="1007"/>
      <c r="U98" s="1008"/>
      <c r="V98" s="468" t="str">
        <f>IFERROR(IF(AND('別紙様式3-2（４・５月）'!O100="", O98&lt;&gt;""),P98, P98*VLOOKUP(AF98,【参考】数式用4!$DC$3:$DZ$106,MATCH(N98,【参考】数式用4!$DC$2:$DZ$2,0))),"")</f>
        <v/>
      </c>
      <c r="W98" s="100"/>
      <c r="X98" s="466"/>
      <c r="Y98" s="1053" t="str">
        <f>IFERROR(
     IF(OR('別紙様式3-2（４・５月）'!R100="",'別紙様式3-2（４・５月）'!Z100="ベア加算"),"",
                                            X98*VLOOKUP(N98,【参考】数式用!$AD$2:$AH$27,MATCH(W98,【参考】数式用!$K$4:$N$4,0)+1,0)
      ),"")</f>
        <v/>
      </c>
      <c r="Z98" s="1053"/>
      <c r="AA98" s="121"/>
      <c r="AB98" s="467"/>
      <c r="AC98" s="450" t="str">
        <f>IFERROR(IF(AND('別紙様式3-2（４・５月）'!O100="", W98&lt;&gt;"", W98&lt;&gt;"―"),X98, X98*VLOOKUP(AG98,【参考】数式用4!$DC$3:$DZ$106,MATCH(N98,【参考】数式用4!$DC$2:$DZ$2,0))),"")</f>
        <v/>
      </c>
      <c r="AD98" s="474" t="str">
        <f t="shared" si="4"/>
        <v/>
      </c>
      <c r="AE98" s="422" t="str">
        <f t="shared" si="5"/>
        <v/>
      </c>
      <c r="AF98" s="439" t="str">
        <f>IF(O98="","",'別紙様式3-2（４・５月）'!O100&amp;'別紙様式3-2（４・５月）'!P100&amp;'別紙様式3-2（４・５月）'!Q100&amp;"から"&amp;O98)</f>
        <v/>
      </c>
      <c r="AG98" s="439" t="str">
        <f>IF(OR(W98="",W98="―"),"",'別紙様式3-2（４・５月）'!O100&amp;'別紙様式3-2（４・５月）'!P100&amp;'別紙様式3-2（４・５月）'!Q100&amp;"から"&amp;W98)</f>
        <v/>
      </c>
      <c r="AH98" s="398"/>
      <c r="AI98" s="398"/>
      <c r="AJ98" s="398"/>
      <c r="AK98" s="398"/>
      <c r="AL98" s="398"/>
      <c r="AM98" s="398"/>
      <c r="AN98" s="398"/>
      <c r="AO98" s="398"/>
    </row>
    <row r="99" spans="1:41" customFormat="1" ht="24.95" customHeight="1">
      <c r="A99" s="440">
        <v>86</v>
      </c>
      <c r="B99" s="913" t="str">
        <f>IF(基本情報入力シート!C138="","",基本情報入力シート!C138)</f>
        <v/>
      </c>
      <c r="C99" s="914"/>
      <c r="D99" s="914"/>
      <c r="E99" s="914"/>
      <c r="F99" s="914"/>
      <c r="G99" s="914"/>
      <c r="H99" s="914"/>
      <c r="I99" s="915"/>
      <c r="J99" s="425" t="str">
        <f>IF(基本情報入力シート!M138="","",基本情報入力シート!M138)</f>
        <v/>
      </c>
      <c r="K99" s="426" t="str">
        <f>IF(基本情報入力シート!R138="","",基本情報入力シート!R138)</f>
        <v/>
      </c>
      <c r="L99" s="426" t="str">
        <f>IF(基本情報入力シート!W138="","",基本情報入力シート!W138)</f>
        <v/>
      </c>
      <c r="M99" s="427" t="str">
        <f>IF(基本情報入力シート!X138="","",基本情報入力シート!X138)</f>
        <v/>
      </c>
      <c r="N99" s="428" t="str">
        <f>IF(基本情報入力シート!Y138="","",基本情報入力シート!Y138)</f>
        <v/>
      </c>
      <c r="O99" s="99"/>
      <c r="P99" s="1001"/>
      <c r="Q99" s="1002"/>
      <c r="R99" s="465" t="str">
        <f>IFERROR(IF(OR('別紙様式3-2（４・５月）'!R101="",'別紙様式3-2（４・５月）'!Z101="ベア加算"),"",P99*VLOOKUP(N99,【参考】数式用!$AD$2:$AH$27,MATCH(O99,【参考】数式用!$K$4:$N$4,0)+1,0)),"")</f>
        <v/>
      </c>
      <c r="S99" s="121"/>
      <c r="T99" s="1007"/>
      <c r="U99" s="1008"/>
      <c r="V99" s="468" t="str">
        <f>IFERROR(IF(AND('別紙様式3-2（４・５月）'!O101="", O99&lt;&gt;""),P99, P99*VLOOKUP(AF99,【参考】数式用4!$DC$3:$DZ$106,MATCH(N99,【参考】数式用4!$DC$2:$DZ$2,0))),"")</f>
        <v/>
      </c>
      <c r="W99" s="100"/>
      <c r="X99" s="466"/>
      <c r="Y99" s="1053" t="str">
        <f>IFERROR(
     IF(OR('別紙様式3-2（４・５月）'!R101="",'別紙様式3-2（４・５月）'!Z101="ベア加算"),"",
                                            X99*VLOOKUP(N99,【参考】数式用!$AD$2:$AH$27,MATCH(W99,【参考】数式用!$K$4:$N$4,0)+1,0)
      ),"")</f>
        <v/>
      </c>
      <c r="Z99" s="1053"/>
      <c r="AA99" s="121"/>
      <c r="AB99" s="467"/>
      <c r="AC99" s="450" t="str">
        <f>IFERROR(IF(AND('別紙様式3-2（４・５月）'!O101="", W99&lt;&gt;"", W99&lt;&gt;"―"),X99, X99*VLOOKUP(AG99,【参考】数式用4!$DC$3:$DZ$106,MATCH(N99,【参考】数式用4!$DC$2:$DZ$2,0))),"")</f>
        <v/>
      </c>
      <c r="AD99" s="474" t="str">
        <f t="shared" si="4"/>
        <v/>
      </c>
      <c r="AE99" s="422" t="str">
        <f t="shared" si="5"/>
        <v/>
      </c>
      <c r="AF99" s="439" t="str">
        <f>IF(O99="","",'別紙様式3-2（４・５月）'!O101&amp;'別紙様式3-2（４・５月）'!P101&amp;'別紙様式3-2（４・５月）'!Q101&amp;"から"&amp;O99)</f>
        <v/>
      </c>
      <c r="AG99" s="439" t="str">
        <f>IF(OR(W99="",W99="―"),"",'別紙様式3-2（４・５月）'!O101&amp;'別紙様式3-2（４・５月）'!P101&amp;'別紙様式3-2（４・５月）'!Q101&amp;"から"&amp;W99)</f>
        <v/>
      </c>
      <c r="AH99" s="398"/>
      <c r="AI99" s="398"/>
      <c r="AJ99" s="398"/>
      <c r="AK99" s="398"/>
      <c r="AL99" s="398"/>
      <c r="AM99" s="398"/>
      <c r="AN99" s="398"/>
      <c r="AO99" s="398"/>
    </row>
    <row r="100" spans="1:41" customFormat="1" ht="24.95" customHeight="1">
      <c r="A100" s="440">
        <v>87</v>
      </c>
      <c r="B100" s="913" t="str">
        <f>IF(基本情報入力シート!C139="","",基本情報入力シート!C139)</f>
        <v/>
      </c>
      <c r="C100" s="914"/>
      <c r="D100" s="914"/>
      <c r="E100" s="914"/>
      <c r="F100" s="914"/>
      <c r="G100" s="914"/>
      <c r="H100" s="914"/>
      <c r="I100" s="915"/>
      <c r="J100" s="425" t="str">
        <f>IF(基本情報入力シート!M139="","",基本情報入力シート!M139)</f>
        <v/>
      </c>
      <c r="K100" s="426" t="str">
        <f>IF(基本情報入力シート!R139="","",基本情報入力シート!R139)</f>
        <v/>
      </c>
      <c r="L100" s="426" t="str">
        <f>IF(基本情報入力シート!W139="","",基本情報入力シート!W139)</f>
        <v/>
      </c>
      <c r="M100" s="427" t="str">
        <f>IF(基本情報入力シート!X139="","",基本情報入力シート!X139)</f>
        <v/>
      </c>
      <c r="N100" s="428" t="str">
        <f>IF(基本情報入力シート!Y139="","",基本情報入力シート!Y139)</f>
        <v/>
      </c>
      <c r="O100" s="99"/>
      <c r="P100" s="1001"/>
      <c r="Q100" s="1002"/>
      <c r="R100" s="465" t="str">
        <f>IFERROR(IF(OR('別紙様式3-2（４・５月）'!R102="",'別紙様式3-2（４・５月）'!Z102="ベア加算"),"",P100*VLOOKUP(N100,【参考】数式用!$AD$2:$AH$27,MATCH(O100,【参考】数式用!$K$4:$N$4,0)+1,0)),"")</f>
        <v/>
      </c>
      <c r="S100" s="121"/>
      <c r="T100" s="1007"/>
      <c r="U100" s="1008"/>
      <c r="V100" s="468" t="str">
        <f>IFERROR(IF(AND('別紙様式3-2（４・５月）'!O102="", O100&lt;&gt;""),P100, P100*VLOOKUP(AF100,【参考】数式用4!$DC$3:$DZ$106,MATCH(N100,【参考】数式用4!$DC$2:$DZ$2,0))),"")</f>
        <v/>
      </c>
      <c r="W100" s="100"/>
      <c r="X100" s="466"/>
      <c r="Y100" s="1053" t="str">
        <f>IFERROR(
     IF(OR('別紙様式3-2（４・５月）'!R102="",'別紙様式3-2（４・５月）'!Z102="ベア加算"),"",
                                            X100*VLOOKUP(N100,【参考】数式用!$AD$2:$AH$27,MATCH(W100,【参考】数式用!$K$4:$N$4,0)+1,0)
      ),"")</f>
        <v/>
      </c>
      <c r="Z100" s="1053"/>
      <c r="AA100" s="121"/>
      <c r="AB100" s="467"/>
      <c r="AC100" s="450" t="str">
        <f>IFERROR(IF(AND('別紙様式3-2（４・５月）'!O102="", W100&lt;&gt;"", W100&lt;&gt;"―"),X100, X100*VLOOKUP(AG100,【参考】数式用4!$DC$3:$DZ$106,MATCH(N100,【参考】数式用4!$DC$2:$DZ$2,0))),"")</f>
        <v/>
      </c>
      <c r="AD100" s="474" t="str">
        <f t="shared" si="4"/>
        <v/>
      </c>
      <c r="AE100" s="422" t="str">
        <f t="shared" si="5"/>
        <v/>
      </c>
      <c r="AF100" s="439" t="str">
        <f>IF(O100="","",'別紙様式3-2（４・５月）'!O102&amp;'別紙様式3-2（４・５月）'!P102&amp;'別紙様式3-2（４・５月）'!Q102&amp;"から"&amp;O100)</f>
        <v/>
      </c>
      <c r="AG100" s="439" t="str">
        <f>IF(OR(W100="",W100="―"),"",'別紙様式3-2（４・５月）'!O102&amp;'別紙様式3-2（４・５月）'!P102&amp;'別紙様式3-2（４・５月）'!Q102&amp;"から"&amp;W100)</f>
        <v/>
      </c>
      <c r="AH100" s="398"/>
      <c r="AI100" s="398"/>
      <c r="AJ100" s="398"/>
      <c r="AK100" s="398"/>
      <c r="AL100" s="398"/>
      <c r="AM100" s="398"/>
      <c r="AN100" s="398"/>
      <c r="AO100" s="398"/>
    </row>
    <row r="101" spans="1:41" customFormat="1" ht="24.95" customHeight="1">
      <c r="A101" s="440">
        <v>88</v>
      </c>
      <c r="B101" s="913" t="str">
        <f>IF(基本情報入力シート!C140="","",基本情報入力シート!C140)</f>
        <v/>
      </c>
      <c r="C101" s="914"/>
      <c r="D101" s="914"/>
      <c r="E101" s="914"/>
      <c r="F101" s="914"/>
      <c r="G101" s="914"/>
      <c r="H101" s="914"/>
      <c r="I101" s="915"/>
      <c r="J101" s="425" t="str">
        <f>IF(基本情報入力シート!M140="","",基本情報入力シート!M140)</f>
        <v/>
      </c>
      <c r="K101" s="426" t="str">
        <f>IF(基本情報入力シート!R140="","",基本情報入力シート!R140)</f>
        <v/>
      </c>
      <c r="L101" s="426" t="str">
        <f>IF(基本情報入力シート!W140="","",基本情報入力シート!W140)</f>
        <v/>
      </c>
      <c r="M101" s="427" t="str">
        <f>IF(基本情報入力シート!X140="","",基本情報入力シート!X140)</f>
        <v/>
      </c>
      <c r="N101" s="428" t="str">
        <f>IF(基本情報入力シート!Y140="","",基本情報入力シート!Y140)</f>
        <v/>
      </c>
      <c r="O101" s="99"/>
      <c r="P101" s="1001"/>
      <c r="Q101" s="1002"/>
      <c r="R101" s="465" t="str">
        <f>IFERROR(IF(OR('別紙様式3-2（４・５月）'!R103="",'別紙様式3-2（４・５月）'!Z103="ベア加算"),"",P101*VLOOKUP(N101,【参考】数式用!$AD$2:$AH$27,MATCH(O101,【参考】数式用!$K$4:$N$4,0)+1,0)),"")</f>
        <v/>
      </c>
      <c r="S101" s="121"/>
      <c r="T101" s="1007"/>
      <c r="U101" s="1008"/>
      <c r="V101" s="468" t="str">
        <f>IFERROR(IF(AND('別紙様式3-2（４・５月）'!O103="", O101&lt;&gt;""),P101, P101*VLOOKUP(AF101,【参考】数式用4!$DC$3:$DZ$106,MATCH(N101,【参考】数式用4!$DC$2:$DZ$2,0))),"")</f>
        <v/>
      </c>
      <c r="W101" s="100"/>
      <c r="X101" s="466"/>
      <c r="Y101" s="1053" t="str">
        <f>IFERROR(
     IF(OR('別紙様式3-2（４・５月）'!R103="",'別紙様式3-2（４・５月）'!Z103="ベア加算"),"",
                                            X101*VLOOKUP(N101,【参考】数式用!$AD$2:$AH$27,MATCH(W101,【参考】数式用!$K$4:$N$4,0)+1,0)
      ),"")</f>
        <v/>
      </c>
      <c r="Z101" s="1053"/>
      <c r="AA101" s="121"/>
      <c r="AB101" s="467"/>
      <c r="AC101" s="450" t="str">
        <f>IFERROR(IF(AND('別紙様式3-2（４・５月）'!O103="", W101&lt;&gt;"", W101&lt;&gt;"―"),X101, X101*VLOOKUP(AG101,【参考】数式用4!$DC$3:$DZ$106,MATCH(N101,【参考】数式用4!$DC$2:$DZ$2,0))),"")</f>
        <v/>
      </c>
      <c r="AD101" s="474" t="str">
        <f t="shared" si="4"/>
        <v/>
      </c>
      <c r="AE101" s="422" t="str">
        <f t="shared" si="5"/>
        <v/>
      </c>
      <c r="AF101" s="439" t="str">
        <f>IF(O101="","",'別紙様式3-2（４・５月）'!O103&amp;'別紙様式3-2（４・５月）'!P103&amp;'別紙様式3-2（４・５月）'!Q103&amp;"から"&amp;O101)</f>
        <v/>
      </c>
      <c r="AG101" s="439" t="str">
        <f>IF(OR(W101="",W101="―"),"",'別紙様式3-2（４・５月）'!O103&amp;'別紙様式3-2（４・５月）'!P103&amp;'別紙様式3-2（４・５月）'!Q103&amp;"から"&amp;W101)</f>
        <v/>
      </c>
      <c r="AH101" s="398"/>
      <c r="AI101" s="398"/>
      <c r="AJ101" s="398"/>
      <c r="AK101" s="398"/>
      <c r="AL101" s="398"/>
      <c r="AM101" s="398"/>
      <c r="AN101" s="398"/>
      <c r="AO101" s="398"/>
    </row>
    <row r="102" spans="1:41" customFormat="1" ht="24.95" customHeight="1">
      <c r="A102" s="440">
        <v>89</v>
      </c>
      <c r="B102" s="913" t="str">
        <f>IF(基本情報入力シート!C141="","",基本情報入力シート!C141)</f>
        <v/>
      </c>
      <c r="C102" s="914"/>
      <c r="D102" s="914"/>
      <c r="E102" s="914"/>
      <c r="F102" s="914"/>
      <c r="G102" s="914"/>
      <c r="H102" s="914"/>
      <c r="I102" s="915"/>
      <c r="J102" s="425" t="str">
        <f>IF(基本情報入力シート!M141="","",基本情報入力シート!M141)</f>
        <v/>
      </c>
      <c r="K102" s="426" t="str">
        <f>IF(基本情報入力シート!R141="","",基本情報入力シート!R141)</f>
        <v/>
      </c>
      <c r="L102" s="426" t="str">
        <f>IF(基本情報入力シート!W141="","",基本情報入力シート!W141)</f>
        <v/>
      </c>
      <c r="M102" s="427" t="str">
        <f>IF(基本情報入力シート!X141="","",基本情報入力シート!X141)</f>
        <v/>
      </c>
      <c r="N102" s="428" t="str">
        <f>IF(基本情報入力シート!Y141="","",基本情報入力シート!Y141)</f>
        <v/>
      </c>
      <c r="O102" s="99"/>
      <c r="P102" s="1001"/>
      <c r="Q102" s="1002"/>
      <c r="R102" s="465" t="str">
        <f>IFERROR(IF(OR('別紙様式3-2（４・５月）'!R104="",'別紙様式3-2（４・５月）'!Z104="ベア加算"),"",P102*VLOOKUP(N102,【参考】数式用!$AD$2:$AH$27,MATCH(O102,【参考】数式用!$K$4:$N$4,0)+1,0)),"")</f>
        <v/>
      </c>
      <c r="S102" s="121"/>
      <c r="T102" s="1007"/>
      <c r="U102" s="1008"/>
      <c r="V102" s="468" t="str">
        <f>IFERROR(IF(AND('別紙様式3-2（４・５月）'!O104="", O102&lt;&gt;""),P102, P102*VLOOKUP(AF102,【参考】数式用4!$DC$3:$DZ$106,MATCH(N102,【参考】数式用4!$DC$2:$DZ$2,0))),"")</f>
        <v/>
      </c>
      <c r="W102" s="100"/>
      <c r="X102" s="466"/>
      <c r="Y102" s="1053" t="str">
        <f>IFERROR(
     IF(OR('別紙様式3-2（４・５月）'!R104="",'別紙様式3-2（４・５月）'!Z104="ベア加算"),"",
                                            X102*VLOOKUP(N102,【参考】数式用!$AD$2:$AH$27,MATCH(W102,【参考】数式用!$K$4:$N$4,0)+1,0)
      ),"")</f>
        <v/>
      </c>
      <c r="Z102" s="1053"/>
      <c r="AA102" s="121"/>
      <c r="AB102" s="467"/>
      <c r="AC102" s="450" t="str">
        <f>IFERROR(IF(AND('別紙様式3-2（４・５月）'!O104="", W102&lt;&gt;"", W102&lt;&gt;"―"),X102, X102*VLOOKUP(AG102,【参考】数式用4!$DC$3:$DZ$106,MATCH(N102,【参考】数式用4!$DC$2:$DZ$2,0))),"")</f>
        <v/>
      </c>
      <c r="AD102" s="474" t="str">
        <f t="shared" si="4"/>
        <v/>
      </c>
      <c r="AE102" s="422" t="str">
        <f t="shared" si="5"/>
        <v/>
      </c>
      <c r="AF102" s="439" t="str">
        <f>IF(O102="","",'別紙様式3-2（４・５月）'!O104&amp;'別紙様式3-2（４・５月）'!P104&amp;'別紙様式3-2（４・５月）'!Q104&amp;"から"&amp;O102)</f>
        <v/>
      </c>
      <c r="AG102" s="439" t="str">
        <f>IF(OR(W102="",W102="―"),"",'別紙様式3-2（４・５月）'!O104&amp;'別紙様式3-2（４・５月）'!P104&amp;'別紙様式3-2（４・５月）'!Q104&amp;"から"&amp;W102)</f>
        <v/>
      </c>
      <c r="AH102" s="398"/>
      <c r="AI102" s="398"/>
      <c r="AJ102" s="398"/>
      <c r="AK102" s="398"/>
      <c r="AL102" s="398"/>
      <c r="AM102" s="398"/>
      <c r="AN102" s="398"/>
      <c r="AO102" s="398"/>
    </row>
    <row r="103" spans="1:41" customFormat="1" ht="24.95" customHeight="1">
      <c r="A103" s="440">
        <v>90</v>
      </c>
      <c r="B103" s="913" t="str">
        <f>IF(基本情報入力シート!C142="","",基本情報入力シート!C142)</f>
        <v/>
      </c>
      <c r="C103" s="914"/>
      <c r="D103" s="914"/>
      <c r="E103" s="914"/>
      <c r="F103" s="914"/>
      <c r="G103" s="914"/>
      <c r="H103" s="914"/>
      <c r="I103" s="915"/>
      <c r="J103" s="425" t="str">
        <f>IF(基本情報入力シート!M142="","",基本情報入力シート!M142)</f>
        <v/>
      </c>
      <c r="K103" s="426" t="str">
        <f>IF(基本情報入力シート!R142="","",基本情報入力シート!R142)</f>
        <v/>
      </c>
      <c r="L103" s="426" t="str">
        <f>IF(基本情報入力シート!W142="","",基本情報入力シート!W142)</f>
        <v/>
      </c>
      <c r="M103" s="427" t="str">
        <f>IF(基本情報入力シート!X142="","",基本情報入力シート!X142)</f>
        <v/>
      </c>
      <c r="N103" s="428" t="str">
        <f>IF(基本情報入力シート!Y142="","",基本情報入力シート!Y142)</f>
        <v/>
      </c>
      <c r="O103" s="99"/>
      <c r="P103" s="1001"/>
      <c r="Q103" s="1002"/>
      <c r="R103" s="465" t="str">
        <f>IFERROR(IF(OR('別紙様式3-2（４・５月）'!R105="",'別紙様式3-2（４・５月）'!Z105="ベア加算"),"",P103*VLOOKUP(N103,【参考】数式用!$AD$2:$AH$27,MATCH(O103,【参考】数式用!$K$4:$N$4,0)+1,0)),"")</f>
        <v/>
      </c>
      <c r="S103" s="121"/>
      <c r="T103" s="1007"/>
      <c r="U103" s="1008"/>
      <c r="V103" s="468" t="str">
        <f>IFERROR(IF(AND('別紙様式3-2（４・５月）'!O105="", O103&lt;&gt;""),P103, P103*VLOOKUP(AF103,【参考】数式用4!$DC$3:$DZ$106,MATCH(N103,【参考】数式用4!$DC$2:$DZ$2,0))),"")</f>
        <v/>
      </c>
      <c r="W103" s="100"/>
      <c r="X103" s="466"/>
      <c r="Y103" s="1053" t="str">
        <f>IFERROR(
     IF(OR('別紙様式3-2（４・５月）'!R105="",'別紙様式3-2（４・５月）'!Z105="ベア加算"),"",
                                            X103*VLOOKUP(N103,【参考】数式用!$AD$2:$AH$27,MATCH(W103,【参考】数式用!$K$4:$N$4,0)+1,0)
      ),"")</f>
        <v/>
      </c>
      <c r="Z103" s="1053"/>
      <c r="AA103" s="121"/>
      <c r="AB103" s="467"/>
      <c r="AC103" s="450" t="str">
        <f>IFERROR(IF(AND('別紙様式3-2（４・５月）'!O105="", W103&lt;&gt;"", W103&lt;&gt;"―"),X103, X103*VLOOKUP(AG103,【参考】数式用4!$DC$3:$DZ$106,MATCH(N103,【参考】数式用4!$DC$2:$DZ$2,0))),"")</f>
        <v/>
      </c>
      <c r="AD103" s="474" t="str">
        <f t="shared" si="4"/>
        <v/>
      </c>
      <c r="AE103" s="422" t="str">
        <f t="shared" si="5"/>
        <v/>
      </c>
      <c r="AF103" s="439" t="str">
        <f>IF(O103="","",'別紙様式3-2（４・５月）'!O105&amp;'別紙様式3-2（４・５月）'!P105&amp;'別紙様式3-2（４・５月）'!Q105&amp;"から"&amp;O103)</f>
        <v/>
      </c>
      <c r="AG103" s="439" t="str">
        <f>IF(OR(W103="",W103="―"),"",'別紙様式3-2（４・５月）'!O105&amp;'別紙様式3-2（４・５月）'!P105&amp;'別紙様式3-2（４・５月）'!Q105&amp;"から"&amp;W103)</f>
        <v/>
      </c>
      <c r="AH103" s="398"/>
      <c r="AI103" s="398"/>
      <c r="AJ103" s="398"/>
      <c r="AK103" s="398"/>
      <c r="AL103" s="398"/>
      <c r="AM103" s="398"/>
      <c r="AN103" s="398"/>
      <c r="AO103" s="398"/>
    </row>
    <row r="104" spans="1:41" customFormat="1" ht="24.95" customHeight="1">
      <c r="A104" s="440">
        <v>91</v>
      </c>
      <c r="B104" s="913" t="str">
        <f>IF(基本情報入力シート!C143="","",基本情報入力シート!C143)</f>
        <v/>
      </c>
      <c r="C104" s="914"/>
      <c r="D104" s="914"/>
      <c r="E104" s="914"/>
      <c r="F104" s="914"/>
      <c r="G104" s="914"/>
      <c r="H104" s="914"/>
      <c r="I104" s="915"/>
      <c r="J104" s="425" t="str">
        <f>IF(基本情報入力シート!M143="","",基本情報入力シート!M143)</f>
        <v/>
      </c>
      <c r="K104" s="426" t="str">
        <f>IF(基本情報入力シート!R143="","",基本情報入力シート!R143)</f>
        <v/>
      </c>
      <c r="L104" s="426" t="str">
        <f>IF(基本情報入力シート!W143="","",基本情報入力シート!W143)</f>
        <v/>
      </c>
      <c r="M104" s="427" t="str">
        <f>IF(基本情報入力シート!X143="","",基本情報入力シート!X143)</f>
        <v/>
      </c>
      <c r="N104" s="428" t="str">
        <f>IF(基本情報入力シート!Y143="","",基本情報入力シート!Y143)</f>
        <v/>
      </c>
      <c r="O104" s="99"/>
      <c r="P104" s="1001"/>
      <c r="Q104" s="1002"/>
      <c r="R104" s="465" t="str">
        <f>IFERROR(IF(OR('別紙様式3-2（４・５月）'!R106="",'別紙様式3-2（４・５月）'!Z106="ベア加算"),"",P104*VLOOKUP(N104,【参考】数式用!$AD$2:$AH$27,MATCH(O104,【参考】数式用!$K$4:$N$4,0)+1,0)),"")</f>
        <v/>
      </c>
      <c r="S104" s="121"/>
      <c r="T104" s="1007"/>
      <c r="U104" s="1008"/>
      <c r="V104" s="468" t="str">
        <f>IFERROR(IF(AND('別紙様式3-2（４・５月）'!O106="", O104&lt;&gt;""),P104, P104*VLOOKUP(AF104,【参考】数式用4!$DC$3:$DZ$106,MATCH(N104,【参考】数式用4!$DC$2:$DZ$2,0))),"")</f>
        <v/>
      </c>
      <c r="W104" s="100"/>
      <c r="X104" s="466"/>
      <c r="Y104" s="1053" t="str">
        <f>IFERROR(
     IF(OR('別紙様式3-2（４・５月）'!R106="",'別紙様式3-2（４・５月）'!Z106="ベア加算"),"",
                                            X104*VLOOKUP(N104,【参考】数式用!$AD$2:$AH$27,MATCH(W104,【参考】数式用!$K$4:$N$4,0)+1,0)
      ),"")</f>
        <v/>
      </c>
      <c r="Z104" s="1053"/>
      <c r="AA104" s="121"/>
      <c r="AB104" s="467"/>
      <c r="AC104" s="450" t="str">
        <f>IFERROR(IF(AND('別紙様式3-2（４・５月）'!O106="", W104&lt;&gt;"", W104&lt;&gt;"―"),X104, X104*VLOOKUP(AG104,【参考】数式用4!$DC$3:$DZ$106,MATCH(N104,【参考】数式用4!$DC$2:$DZ$2,0))),"")</f>
        <v/>
      </c>
      <c r="AD104" s="474" t="str">
        <f t="shared" si="4"/>
        <v/>
      </c>
      <c r="AE104" s="422" t="str">
        <f t="shared" si="5"/>
        <v/>
      </c>
      <c r="AF104" s="439" t="str">
        <f>IF(O104="","",'別紙様式3-2（４・５月）'!O106&amp;'別紙様式3-2（４・５月）'!P106&amp;'別紙様式3-2（４・５月）'!Q106&amp;"から"&amp;O104)</f>
        <v/>
      </c>
      <c r="AG104" s="439" t="str">
        <f>IF(OR(W104="",W104="―"),"",'別紙様式3-2（４・５月）'!O106&amp;'別紙様式3-2（４・５月）'!P106&amp;'別紙様式3-2（４・５月）'!Q106&amp;"から"&amp;W104)</f>
        <v/>
      </c>
      <c r="AH104" s="398"/>
      <c r="AI104" s="398"/>
      <c r="AJ104" s="398"/>
      <c r="AK104" s="398"/>
      <c r="AL104" s="398"/>
      <c r="AM104" s="398"/>
      <c r="AN104" s="398"/>
      <c r="AO104" s="398"/>
    </row>
    <row r="105" spans="1:41" customFormat="1" ht="24.95" customHeight="1">
      <c r="A105" s="440">
        <v>92</v>
      </c>
      <c r="B105" s="913" t="str">
        <f>IF(基本情報入力シート!C144="","",基本情報入力シート!C144)</f>
        <v/>
      </c>
      <c r="C105" s="914"/>
      <c r="D105" s="914"/>
      <c r="E105" s="914"/>
      <c r="F105" s="914"/>
      <c r="G105" s="914"/>
      <c r="H105" s="914"/>
      <c r="I105" s="915"/>
      <c r="J105" s="425" t="str">
        <f>IF(基本情報入力シート!M144="","",基本情報入力シート!M144)</f>
        <v/>
      </c>
      <c r="K105" s="426" t="str">
        <f>IF(基本情報入力シート!R144="","",基本情報入力シート!R144)</f>
        <v/>
      </c>
      <c r="L105" s="426" t="str">
        <f>IF(基本情報入力シート!W144="","",基本情報入力シート!W144)</f>
        <v/>
      </c>
      <c r="M105" s="427" t="str">
        <f>IF(基本情報入力シート!X144="","",基本情報入力シート!X144)</f>
        <v/>
      </c>
      <c r="N105" s="428" t="str">
        <f>IF(基本情報入力シート!Y144="","",基本情報入力シート!Y144)</f>
        <v/>
      </c>
      <c r="O105" s="99"/>
      <c r="P105" s="1001"/>
      <c r="Q105" s="1002"/>
      <c r="R105" s="465" t="str">
        <f>IFERROR(IF(OR('別紙様式3-2（４・５月）'!R107="",'別紙様式3-2（４・５月）'!Z107="ベア加算"),"",P105*VLOOKUP(N105,【参考】数式用!$AD$2:$AH$27,MATCH(O105,【参考】数式用!$K$4:$N$4,0)+1,0)),"")</f>
        <v/>
      </c>
      <c r="S105" s="121"/>
      <c r="T105" s="1007"/>
      <c r="U105" s="1008"/>
      <c r="V105" s="468" t="str">
        <f>IFERROR(IF(AND('別紙様式3-2（４・５月）'!O107="", O105&lt;&gt;""),P105, P105*VLOOKUP(AF105,【参考】数式用4!$DC$3:$DZ$106,MATCH(N105,【参考】数式用4!$DC$2:$DZ$2,0))),"")</f>
        <v/>
      </c>
      <c r="W105" s="100"/>
      <c r="X105" s="466"/>
      <c r="Y105" s="1053" t="str">
        <f>IFERROR(
     IF(OR('別紙様式3-2（４・５月）'!R107="",'別紙様式3-2（４・５月）'!Z107="ベア加算"),"",
                                            X105*VLOOKUP(N105,【参考】数式用!$AD$2:$AH$27,MATCH(W105,【参考】数式用!$K$4:$N$4,0)+1,0)
      ),"")</f>
        <v/>
      </c>
      <c r="Z105" s="1053"/>
      <c r="AA105" s="121"/>
      <c r="AB105" s="467"/>
      <c r="AC105" s="450" t="str">
        <f>IFERROR(IF(AND('別紙様式3-2（４・５月）'!O107="", W105&lt;&gt;"", W105&lt;&gt;"―"),X105, X105*VLOOKUP(AG105,【参考】数式用4!$DC$3:$DZ$106,MATCH(N105,【参考】数式用4!$DC$2:$DZ$2,0))),"")</f>
        <v/>
      </c>
      <c r="AD105" s="474" t="str">
        <f t="shared" si="4"/>
        <v/>
      </c>
      <c r="AE105" s="422" t="str">
        <f t="shared" si="5"/>
        <v/>
      </c>
      <c r="AF105" s="439" t="str">
        <f>IF(O105="","",'別紙様式3-2（４・５月）'!O107&amp;'別紙様式3-2（４・５月）'!P107&amp;'別紙様式3-2（４・５月）'!Q107&amp;"から"&amp;O105)</f>
        <v/>
      </c>
      <c r="AG105" s="439" t="str">
        <f>IF(OR(W105="",W105="―"),"",'別紙様式3-2（４・５月）'!O107&amp;'別紙様式3-2（４・５月）'!P107&amp;'別紙様式3-2（４・５月）'!Q107&amp;"から"&amp;W105)</f>
        <v/>
      </c>
      <c r="AH105" s="398"/>
      <c r="AI105" s="398"/>
      <c r="AJ105" s="398"/>
      <c r="AK105" s="398"/>
      <c r="AL105" s="398"/>
      <c r="AM105" s="398"/>
      <c r="AN105" s="398"/>
      <c r="AO105" s="398"/>
    </row>
    <row r="106" spans="1:41" customFormat="1" ht="24.95" customHeight="1">
      <c r="A106" s="440">
        <v>93</v>
      </c>
      <c r="B106" s="913" t="str">
        <f>IF(基本情報入力シート!C145="","",基本情報入力シート!C145)</f>
        <v/>
      </c>
      <c r="C106" s="914"/>
      <c r="D106" s="914"/>
      <c r="E106" s="914"/>
      <c r="F106" s="914"/>
      <c r="G106" s="914"/>
      <c r="H106" s="914"/>
      <c r="I106" s="915"/>
      <c r="J106" s="425" t="str">
        <f>IF(基本情報入力シート!M145="","",基本情報入力シート!M145)</f>
        <v/>
      </c>
      <c r="K106" s="426" t="str">
        <f>IF(基本情報入力シート!R145="","",基本情報入力シート!R145)</f>
        <v/>
      </c>
      <c r="L106" s="426" t="str">
        <f>IF(基本情報入力シート!W145="","",基本情報入力シート!W145)</f>
        <v/>
      </c>
      <c r="M106" s="427" t="str">
        <f>IF(基本情報入力シート!X145="","",基本情報入力シート!X145)</f>
        <v/>
      </c>
      <c r="N106" s="428" t="str">
        <f>IF(基本情報入力シート!Y145="","",基本情報入力シート!Y145)</f>
        <v/>
      </c>
      <c r="O106" s="99"/>
      <c r="P106" s="1001"/>
      <c r="Q106" s="1002"/>
      <c r="R106" s="465" t="str">
        <f>IFERROR(IF(OR('別紙様式3-2（４・５月）'!R108="",'別紙様式3-2（４・５月）'!Z108="ベア加算"),"",P106*VLOOKUP(N106,【参考】数式用!$AD$2:$AH$27,MATCH(O106,【参考】数式用!$K$4:$N$4,0)+1,0)),"")</f>
        <v/>
      </c>
      <c r="S106" s="121"/>
      <c r="T106" s="1007"/>
      <c r="U106" s="1008"/>
      <c r="V106" s="468" t="str">
        <f>IFERROR(IF(AND('別紙様式3-2（４・５月）'!O108="", O106&lt;&gt;""),P106, P106*VLOOKUP(AF106,【参考】数式用4!$DC$3:$DZ$106,MATCH(N106,【参考】数式用4!$DC$2:$DZ$2,0))),"")</f>
        <v/>
      </c>
      <c r="W106" s="100"/>
      <c r="X106" s="466"/>
      <c r="Y106" s="1053" t="str">
        <f>IFERROR(
     IF(OR('別紙様式3-2（４・５月）'!R108="",'別紙様式3-2（４・５月）'!Z108="ベア加算"),"",
                                            X106*VLOOKUP(N106,【参考】数式用!$AD$2:$AH$27,MATCH(W106,【参考】数式用!$K$4:$N$4,0)+1,0)
      ),"")</f>
        <v/>
      </c>
      <c r="Z106" s="1053"/>
      <c r="AA106" s="121"/>
      <c r="AB106" s="467"/>
      <c r="AC106" s="450" t="str">
        <f>IFERROR(IF(AND('別紙様式3-2（４・５月）'!O108="", W106&lt;&gt;"", W106&lt;&gt;"―"),X106, X106*VLOOKUP(AG106,【参考】数式用4!$DC$3:$DZ$106,MATCH(N106,【参考】数式用4!$DC$2:$DZ$2,0))),"")</f>
        <v/>
      </c>
      <c r="AD106" s="474" t="str">
        <f t="shared" si="4"/>
        <v/>
      </c>
      <c r="AE106" s="422" t="str">
        <f t="shared" si="5"/>
        <v/>
      </c>
      <c r="AF106" s="439" t="str">
        <f>IF(O106="","",'別紙様式3-2（４・５月）'!O108&amp;'別紙様式3-2（４・５月）'!P108&amp;'別紙様式3-2（４・５月）'!Q108&amp;"から"&amp;O106)</f>
        <v/>
      </c>
      <c r="AG106" s="439" t="str">
        <f>IF(OR(W106="",W106="―"),"",'別紙様式3-2（４・５月）'!O108&amp;'別紙様式3-2（４・５月）'!P108&amp;'別紙様式3-2（４・５月）'!Q108&amp;"から"&amp;W106)</f>
        <v/>
      </c>
      <c r="AH106" s="398"/>
      <c r="AI106" s="398"/>
      <c r="AJ106" s="398"/>
      <c r="AK106" s="398"/>
      <c r="AL106" s="398"/>
      <c r="AM106" s="398"/>
      <c r="AN106" s="398"/>
      <c r="AO106" s="398"/>
    </row>
    <row r="107" spans="1:41" customFormat="1" ht="24.95" customHeight="1">
      <c r="A107" s="440">
        <v>94</v>
      </c>
      <c r="B107" s="913" t="str">
        <f>IF(基本情報入力シート!C146="","",基本情報入力シート!C146)</f>
        <v/>
      </c>
      <c r="C107" s="914"/>
      <c r="D107" s="914"/>
      <c r="E107" s="914"/>
      <c r="F107" s="914"/>
      <c r="G107" s="914"/>
      <c r="H107" s="914"/>
      <c r="I107" s="915"/>
      <c r="J107" s="425" t="str">
        <f>IF(基本情報入力シート!M146="","",基本情報入力シート!M146)</f>
        <v/>
      </c>
      <c r="K107" s="426" t="str">
        <f>IF(基本情報入力シート!R146="","",基本情報入力シート!R146)</f>
        <v/>
      </c>
      <c r="L107" s="426" t="str">
        <f>IF(基本情報入力シート!W146="","",基本情報入力シート!W146)</f>
        <v/>
      </c>
      <c r="M107" s="427" t="str">
        <f>IF(基本情報入力シート!X146="","",基本情報入力シート!X146)</f>
        <v/>
      </c>
      <c r="N107" s="428" t="str">
        <f>IF(基本情報入力シート!Y146="","",基本情報入力シート!Y146)</f>
        <v/>
      </c>
      <c r="O107" s="99"/>
      <c r="P107" s="1001"/>
      <c r="Q107" s="1002"/>
      <c r="R107" s="465" t="str">
        <f>IFERROR(IF(OR('別紙様式3-2（４・５月）'!R109="",'別紙様式3-2（４・５月）'!Z109="ベア加算"),"",P107*VLOOKUP(N107,【参考】数式用!$AD$2:$AH$27,MATCH(O107,【参考】数式用!$K$4:$N$4,0)+1,0)),"")</f>
        <v/>
      </c>
      <c r="S107" s="121"/>
      <c r="T107" s="1007"/>
      <c r="U107" s="1008"/>
      <c r="V107" s="468" t="str">
        <f>IFERROR(IF(AND('別紙様式3-2（４・５月）'!O109="", O107&lt;&gt;""),P107, P107*VLOOKUP(AF107,【参考】数式用4!$DC$3:$DZ$106,MATCH(N107,【参考】数式用4!$DC$2:$DZ$2,0))),"")</f>
        <v/>
      </c>
      <c r="W107" s="100"/>
      <c r="X107" s="466"/>
      <c r="Y107" s="1053" t="str">
        <f>IFERROR(
     IF(OR('別紙様式3-2（４・５月）'!R109="",'別紙様式3-2（４・５月）'!Z109="ベア加算"),"",
                                            X107*VLOOKUP(N107,【参考】数式用!$AD$2:$AH$27,MATCH(W107,【参考】数式用!$K$4:$N$4,0)+1,0)
      ),"")</f>
        <v/>
      </c>
      <c r="Z107" s="1053"/>
      <c r="AA107" s="121"/>
      <c r="AB107" s="467"/>
      <c r="AC107" s="450" t="str">
        <f>IFERROR(IF(AND('別紙様式3-2（４・５月）'!O109="", W107&lt;&gt;"", W107&lt;&gt;"―"),X107, X107*VLOOKUP(AG107,【参考】数式用4!$DC$3:$DZ$106,MATCH(N107,【参考】数式用4!$DC$2:$DZ$2,0))),"")</f>
        <v/>
      </c>
      <c r="AD107" s="474" t="str">
        <f t="shared" si="4"/>
        <v/>
      </c>
      <c r="AE107" s="422" t="str">
        <f t="shared" si="5"/>
        <v/>
      </c>
      <c r="AF107" s="439" t="str">
        <f>IF(O107="","",'別紙様式3-2（４・５月）'!O109&amp;'別紙様式3-2（４・５月）'!P109&amp;'別紙様式3-2（４・５月）'!Q109&amp;"から"&amp;O107)</f>
        <v/>
      </c>
      <c r="AG107" s="439" t="str">
        <f>IF(OR(W107="",W107="―"),"",'別紙様式3-2（４・５月）'!O109&amp;'別紙様式3-2（４・５月）'!P109&amp;'別紙様式3-2（４・５月）'!Q109&amp;"から"&amp;W107)</f>
        <v/>
      </c>
      <c r="AH107" s="398"/>
      <c r="AI107" s="398"/>
      <c r="AJ107" s="398"/>
      <c r="AK107" s="398"/>
      <c r="AL107" s="398"/>
      <c r="AM107" s="398"/>
      <c r="AN107" s="398"/>
      <c r="AO107" s="398"/>
    </row>
    <row r="108" spans="1:41" customFormat="1" ht="24.95" customHeight="1">
      <c r="A108" s="440">
        <v>95</v>
      </c>
      <c r="B108" s="913" t="str">
        <f>IF(基本情報入力シート!C147="","",基本情報入力シート!C147)</f>
        <v/>
      </c>
      <c r="C108" s="914"/>
      <c r="D108" s="914"/>
      <c r="E108" s="914"/>
      <c r="F108" s="914"/>
      <c r="G108" s="914"/>
      <c r="H108" s="914"/>
      <c r="I108" s="915"/>
      <c r="J108" s="425" t="str">
        <f>IF(基本情報入力シート!M147="","",基本情報入力シート!M147)</f>
        <v/>
      </c>
      <c r="K108" s="426" t="str">
        <f>IF(基本情報入力シート!R147="","",基本情報入力シート!R147)</f>
        <v/>
      </c>
      <c r="L108" s="426" t="str">
        <f>IF(基本情報入力シート!W147="","",基本情報入力シート!W147)</f>
        <v/>
      </c>
      <c r="M108" s="427" t="str">
        <f>IF(基本情報入力シート!X147="","",基本情報入力シート!X147)</f>
        <v/>
      </c>
      <c r="N108" s="428" t="str">
        <f>IF(基本情報入力シート!Y147="","",基本情報入力シート!Y147)</f>
        <v/>
      </c>
      <c r="O108" s="99"/>
      <c r="P108" s="1001"/>
      <c r="Q108" s="1002"/>
      <c r="R108" s="465" t="str">
        <f>IFERROR(IF(OR('別紙様式3-2（４・５月）'!R110="",'別紙様式3-2（４・５月）'!Z110="ベア加算"),"",P108*VLOOKUP(N108,【参考】数式用!$AD$2:$AH$27,MATCH(O108,【参考】数式用!$K$4:$N$4,0)+1,0)),"")</f>
        <v/>
      </c>
      <c r="S108" s="121"/>
      <c r="T108" s="1007"/>
      <c r="U108" s="1008"/>
      <c r="V108" s="468" t="str">
        <f>IFERROR(IF(AND('別紙様式3-2（４・５月）'!O110="", O108&lt;&gt;""),P108, P108*VLOOKUP(AF108,【参考】数式用4!$DC$3:$DZ$106,MATCH(N108,【参考】数式用4!$DC$2:$DZ$2,0))),"")</f>
        <v/>
      </c>
      <c r="W108" s="100"/>
      <c r="X108" s="466"/>
      <c r="Y108" s="1053" t="str">
        <f>IFERROR(
     IF(OR('別紙様式3-2（４・５月）'!R110="",'別紙様式3-2（４・５月）'!Z110="ベア加算"),"",
                                            X108*VLOOKUP(N108,【参考】数式用!$AD$2:$AH$27,MATCH(W108,【参考】数式用!$K$4:$N$4,0)+1,0)
      ),"")</f>
        <v/>
      </c>
      <c r="Z108" s="1053"/>
      <c r="AA108" s="121"/>
      <c r="AB108" s="467"/>
      <c r="AC108" s="450" t="str">
        <f>IFERROR(IF(AND('別紙様式3-2（４・５月）'!O110="", W108&lt;&gt;"", W108&lt;&gt;"―"),X108, X108*VLOOKUP(AG108,【参考】数式用4!$DC$3:$DZ$106,MATCH(N108,【参考】数式用4!$DC$2:$DZ$2,0))),"")</f>
        <v/>
      </c>
      <c r="AD108" s="474" t="str">
        <f t="shared" si="4"/>
        <v/>
      </c>
      <c r="AE108" s="422" t="str">
        <f t="shared" si="5"/>
        <v/>
      </c>
      <c r="AF108" s="439" t="str">
        <f>IF(O108="","",'別紙様式3-2（４・５月）'!O110&amp;'別紙様式3-2（４・５月）'!P110&amp;'別紙様式3-2（４・５月）'!Q110&amp;"から"&amp;O108)</f>
        <v/>
      </c>
      <c r="AG108" s="439" t="str">
        <f>IF(OR(W108="",W108="―"),"",'別紙様式3-2（４・５月）'!O110&amp;'別紙様式3-2（４・５月）'!P110&amp;'別紙様式3-2（４・５月）'!Q110&amp;"から"&amp;W108)</f>
        <v/>
      </c>
      <c r="AH108" s="398"/>
      <c r="AI108" s="398"/>
      <c r="AJ108" s="398"/>
      <c r="AK108" s="398"/>
      <c r="AL108" s="398"/>
      <c r="AM108" s="398"/>
      <c r="AN108" s="398"/>
      <c r="AO108" s="398"/>
    </row>
    <row r="109" spans="1:41" customFormat="1" ht="24.95" customHeight="1">
      <c r="A109" s="440">
        <v>96</v>
      </c>
      <c r="B109" s="913" t="str">
        <f>IF(基本情報入力シート!C148="","",基本情報入力シート!C148)</f>
        <v/>
      </c>
      <c r="C109" s="914"/>
      <c r="D109" s="914"/>
      <c r="E109" s="914"/>
      <c r="F109" s="914"/>
      <c r="G109" s="914"/>
      <c r="H109" s="914"/>
      <c r="I109" s="915"/>
      <c r="J109" s="425" t="str">
        <f>IF(基本情報入力シート!M148="","",基本情報入力シート!M148)</f>
        <v/>
      </c>
      <c r="K109" s="426" t="str">
        <f>IF(基本情報入力シート!R148="","",基本情報入力シート!R148)</f>
        <v/>
      </c>
      <c r="L109" s="426" t="str">
        <f>IF(基本情報入力シート!W148="","",基本情報入力シート!W148)</f>
        <v/>
      </c>
      <c r="M109" s="427" t="str">
        <f>IF(基本情報入力シート!X148="","",基本情報入力シート!X148)</f>
        <v/>
      </c>
      <c r="N109" s="428" t="str">
        <f>IF(基本情報入力シート!Y148="","",基本情報入力シート!Y148)</f>
        <v/>
      </c>
      <c r="O109" s="99"/>
      <c r="P109" s="1001"/>
      <c r="Q109" s="1002"/>
      <c r="R109" s="465" t="str">
        <f>IFERROR(IF(OR('別紙様式3-2（４・５月）'!R111="",'別紙様式3-2（４・５月）'!Z111="ベア加算"),"",P109*VLOOKUP(N109,【参考】数式用!$AD$2:$AH$27,MATCH(O109,【参考】数式用!$K$4:$N$4,0)+1,0)),"")</f>
        <v/>
      </c>
      <c r="S109" s="121"/>
      <c r="T109" s="1007"/>
      <c r="U109" s="1008"/>
      <c r="V109" s="468" t="str">
        <f>IFERROR(IF(AND('別紙様式3-2（４・５月）'!O111="", O109&lt;&gt;""),P109, P109*VLOOKUP(AF109,【参考】数式用4!$DC$3:$DZ$106,MATCH(N109,【参考】数式用4!$DC$2:$DZ$2,0))),"")</f>
        <v/>
      </c>
      <c r="W109" s="100"/>
      <c r="X109" s="466"/>
      <c r="Y109" s="1053" t="str">
        <f>IFERROR(
     IF(OR('別紙様式3-2（４・５月）'!R111="",'別紙様式3-2（４・５月）'!Z111="ベア加算"),"",
                                            X109*VLOOKUP(N109,【参考】数式用!$AD$2:$AH$27,MATCH(W109,【参考】数式用!$K$4:$N$4,0)+1,0)
      ),"")</f>
        <v/>
      </c>
      <c r="Z109" s="1053"/>
      <c r="AA109" s="121"/>
      <c r="AB109" s="467"/>
      <c r="AC109" s="450" t="str">
        <f>IFERROR(IF(AND('別紙様式3-2（４・５月）'!O111="", W109&lt;&gt;"", W109&lt;&gt;"―"),X109, X109*VLOOKUP(AG109,【参考】数式用4!$DC$3:$DZ$106,MATCH(N109,【参考】数式用4!$DC$2:$DZ$2,0))),"")</f>
        <v/>
      </c>
      <c r="AD109" s="474" t="str">
        <f t="shared" si="4"/>
        <v/>
      </c>
      <c r="AE109" s="422" t="str">
        <f t="shared" si="5"/>
        <v/>
      </c>
      <c r="AF109" s="439" t="str">
        <f>IF(O109="","",'別紙様式3-2（４・５月）'!O111&amp;'別紙様式3-2（４・５月）'!P111&amp;'別紙様式3-2（４・５月）'!Q111&amp;"から"&amp;O109)</f>
        <v/>
      </c>
      <c r="AG109" s="439" t="str">
        <f>IF(OR(W109="",W109="―"),"",'別紙様式3-2（４・５月）'!O111&amp;'別紙様式3-2（４・５月）'!P111&amp;'別紙様式3-2（４・５月）'!Q111&amp;"から"&amp;W109)</f>
        <v/>
      </c>
      <c r="AH109" s="398"/>
      <c r="AI109" s="398"/>
      <c r="AJ109" s="398"/>
      <c r="AK109" s="398"/>
      <c r="AL109" s="398"/>
      <c r="AM109" s="398"/>
      <c r="AN109" s="398"/>
      <c r="AO109" s="398"/>
    </row>
    <row r="110" spans="1:41" customFormat="1" ht="24.95" customHeight="1">
      <c r="A110" s="440">
        <v>97</v>
      </c>
      <c r="B110" s="913" t="str">
        <f>IF(基本情報入力シート!C149="","",基本情報入力シート!C149)</f>
        <v/>
      </c>
      <c r="C110" s="914"/>
      <c r="D110" s="914"/>
      <c r="E110" s="914"/>
      <c r="F110" s="914"/>
      <c r="G110" s="914"/>
      <c r="H110" s="914"/>
      <c r="I110" s="915"/>
      <c r="J110" s="425" t="str">
        <f>IF(基本情報入力シート!M149="","",基本情報入力シート!M149)</f>
        <v/>
      </c>
      <c r="K110" s="426" t="str">
        <f>IF(基本情報入力シート!R149="","",基本情報入力シート!R149)</f>
        <v/>
      </c>
      <c r="L110" s="426" t="str">
        <f>IF(基本情報入力シート!W149="","",基本情報入力シート!W149)</f>
        <v/>
      </c>
      <c r="M110" s="427" t="str">
        <f>IF(基本情報入力シート!X149="","",基本情報入力シート!X149)</f>
        <v/>
      </c>
      <c r="N110" s="428" t="str">
        <f>IF(基本情報入力シート!Y149="","",基本情報入力シート!Y149)</f>
        <v/>
      </c>
      <c r="O110" s="99"/>
      <c r="P110" s="1001"/>
      <c r="Q110" s="1002"/>
      <c r="R110" s="465" t="str">
        <f>IFERROR(IF(OR('別紙様式3-2（４・５月）'!R112="",'別紙様式3-2（４・５月）'!Z112="ベア加算"),"",P110*VLOOKUP(N110,【参考】数式用!$AD$2:$AH$27,MATCH(O110,【参考】数式用!$K$4:$N$4,0)+1,0)),"")</f>
        <v/>
      </c>
      <c r="S110" s="121"/>
      <c r="T110" s="1007"/>
      <c r="U110" s="1008"/>
      <c r="V110" s="468" t="str">
        <f>IFERROR(IF(AND('別紙様式3-2（４・５月）'!O112="", O110&lt;&gt;""),P110, P110*VLOOKUP(AF110,【参考】数式用4!$DC$3:$DZ$106,MATCH(N110,【参考】数式用4!$DC$2:$DZ$2,0))),"")</f>
        <v/>
      </c>
      <c r="W110" s="100"/>
      <c r="X110" s="466"/>
      <c r="Y110" s="1053" t="str">
        <f>IFERROR(
     IF(OR('別紙様式3-2（４・５月）'!R112="",'別紙様式3-2（４・５月）'!Z112="ベア加算"),"",
                                            X110*VLOOKUP(N110,【参考】数式用!$AD$2:$AH$27,MATCH(W110,【参考】数式用!$K$4:$N$4,0)+1,0)
      ),"")</f>
        <v/>
      </c>
      <c r="Z110" s="1053"/>
      <c r="AA110" s="121"/>
      <c r="AB110" s="467"/>
      <c r="AC110" s="450" t="str">
        <f>IFERROR(IF(AND('別紙様式3-2（４・５月）'!O112="", W110&lt;&gt;"", W110&lt;&gt;"―"),X110, X110*VLOOKUP(AG110,【参考】数式用4!$DC$3:$DZ$106,MATCH(N110,【参考】数式用4!$DC$2:$DZ$2,0))),"")</f>
        <v/>
      </c>
      <c r="AD110" s="474" t="str">
        <f t="shared" si="4"/>
        <v/>
      </c>
      <c r="AE110" s="422" t="str">
        <f t="shared" si="5"/>
        <v/>
      </c>
      <c r="AF110" s="439" t="str">
        <f>IF(O110="","",'別紙様式3-2（４・５月）'!O112&amp;'別紙様式3-2（４・５月）'!P112&amp;'別紙様式3-2（４・５月）'!Q112&amp;"から"&amp;O110)</f>
        <v/>
      </c>
      <c r="AG110" s="439" t="str">
        <f>IF(OR(W110="",W110="―"),"",'別紙様式3-2（４・５月）'!O112&amp;'別紙様式3-2（４・５月）'!P112&amp;'別紙様式3-2（４・５月）'!Q112&amp;"から"&amp;W110)</f>
        <v/>
      </c>
      <c r="AH110" s="398"/>
      <c r="AI110" s="398"/>
      <c r="AJ110" s="398"/>
      <c r="AK110" s="398"/>
      <c r="AL110" s="398"/>
      <c r="AM110" s="398"/>
      <c r="AN110" s="398"/>
      <c r="AO110" s="398"/>
    </row>
    <row r="111" spans="1:41" customFormat="1" ht="24.95" customHeight="1">
      <c r="A111" s="440">
        <v>98</v>
      </c>
      <c r="B111" s="913" t="str">
        <f>IF(基本情報入力シート!C150="","",基本情報入力シート!C150)</f>
        <v/>
      </c>
      <c r="C111" s="914"/>
      <c r="D111" s="914"/>
      <c r="E111" s="914"/>
      <c r="F111" s="914"/>
      <c r="G111" s="914"/>
      <c r="H111" s="914"/>
      <c r="I111" s="915"/>
      <c r="J111" s="425" t="str">
        <f>IF(基本情報入力シート!M150="","",基本情報入力シート!M150)</f>
        <v/>
      </c>
      <c r="K111" s="426" t="str">
        <f>IF(基本情報入力シート!R150="","",基本情報入力シート!R150)</f>
        <v/>
      </c>
      <c r="L111" s="426" t="str">
        <f>IF(基本情報入力シート!W150="","",基本情報入力シート!W150)</f>
        <v/>
      </c>
      <c r="M111" s="427" t="str">
        <f>IF(基本情報入力シート!X150="","",基本情報入力シート!X150)</f>
        <v/>
      </c>
      <c r="N111" s="428" t="str">
        <f>IF(基本情報入力シート!Y150="","",基本情報入力シート!Y150)</f>
        <v/>
      </c>
      <c r="O111" s="99"/>
      <c r="P111" s="1001"/>
      <c r="Q111" s="1002"/>
      <c r="R111" s="465" t="str">
        <f>IFERROR(IF(OR('別紙様式3-2（４・５月）'!R113="",'別紙様式3-2（４・５月）'!Z113="ベア加算"),"",P111*VLOOKUP(N111,【参考】数式用!$AD$2:$AH$27,MATCH(O111,【参考】数式用!$K$4:$N$4,0)+1,0)),"")</f>
        <v/>
      </c>
      <c r="S111" s="121"/>
      <c r="T111" s="1007"/>
      <c r="U111" s="1008"/>
      <c r="V111" s="468" t="str">
        <f>IFERROR(IF(AND('別紙様式3-2（４・５月）'!O113="", O111&lt;&gt;""),P111, P111*VLOOKUP(AF111,【参考】数式用4!$DC$3:$DZ$106,MATCH(N111,【参考】数式用4!$DC$2:$DZ$2,0))),"")</f>
        <v/>
      </c>
      <c r="W111" s="100"/>
      <c r="X111" s="466"/>
      <c r="Y111" s="1053" t="str">
        <f>IFERROR(
     IF(OR('別紙様式3-2（４・５月）'!R113="",'別紙様式3-2（４・５月）'!Z113="ベア加算"),"",
                                            X111*VLOOKUP(N111,【参考】数式用!$AD$2:$AH$27,MATCH(W111,【参考】数式用!$K$4:$N$4,0)+1,0)
      ),"")</f>
        <v/>
      </c>
      <c r="Z111" s="1053"/>
      <c r="AA111" s="121"/>
      <c r="AB111" s="467"/>
      <c r="AC111" s="450" t="str">
        <f>IFERROR(IF(AND('別紙様式3-2（４・５月）'!O113="", W111&lt;&gt;"", W111&lt;&gt;"―"),X111, X111*VLOOKUP(AG111,【参考】数式用4!$DC$3:$DZ$106,MATCH(N111,【参考】数式用4!$DC$2:$DZ$2,0))),"")</f>
        <v/>
      </c>
      <c r="AD111" s="474" t="str">
        <f t="shared" si="4"/>
        <v/>
      </c>
      <c r="AE111" s="422" t="str">
        <f t="shared" si="5"/>
        <v/>
      </c>
      <c r="AF111" s="439" t="str">
        <f>IF(O111="","",'別紙様式3-2（４・５月）'!O113&amp;'別紙様式3-2（４・５月）'!P113&amp;'別紙様式3-2（４・５月）'!Q113&amp;"から"&amp;O111)</f>
        <v/>
      </c>
      <c r="AG111" s="439" t="str">
        <f>IF(OR(W111="",W111="―"),"",'別紙様式3-2（４・５月）'!O113&amp;'別紙様式3-2（４・５月）'!P113&amp;'別紙様式3-2（４・５月）'!Q113&amp;"から"&amp;W111)</f>
        <v/>
      </c>
      <c r="AH111" s="398"/>
      <c r="AI111" s="398"/>
      <c r="AJ111" s="398"/>
      <c r="AK111" s="398"/>
      <c r="AL111" s="398"/>
      <c r="AM111" s="398"/>
      <c r="AN111" s="398"/>
      <c r="AO111" s="398"/>
    </row>
    <row r="112" spans="1:41" customFormat="1" ht="24.95" customHeight="1">
      <c r="A112" s="440">
        <v>99</v>
      </c>
      <c r="B112" s="913" t="str">
        <f>IF(基本情報入力シート!C151="","",基本情報入力シート!C151)</f>
        <v/>
      </c>
      <c r="C112" s="914"/>
      <c r="D112" s="914"/>
      <c r="E112" s="914"/>
      <c r="F112" s="914"/>
      <c r="G112" s="914"/>
      <c r="H112" s="914"/>
      <c r="I112" s="915"/>
      <c r="J112" s="425" t="str">
        <f>IF(基本情報入力シート!M151="","",基本情報入力シート!M151)</f>
        <v/>
      </c>
      <c r="K112" s="426" t="str">
        <f>IF(基本情報入力シート!R151="","",基本情報入力シート!R151)</f>
        <v/>
      </c>
      <c r="L112" s="426" t="str">
        <f>IF(基本情報入力シート!W151="","",基本情報入力シート!W151)</f>
        <v/>
      </c>
      <c r="M112" s="427" t="str">
        <f>IF(基本情報入力シート!X151="","",基本情報入力シート!X151)</f>
        <v/>
      </c>
      <c r="N112" s="428" t="str">
        <f>IF(基本情報入力シート!Y151="","",基本情報入力シート!Y151)</f>
        <v/>
      </c>
      <c r="O112" s="99"/>
      <c r="P112" s="1001"/>
      <c r="Q112" s="1002"/>
      <c r="R112" s="465" t="str">
        <f>IFERROR(IF(OR('別紙様式3-2（４・５月）'!R114="",'別紙様式3-2（４・５月）'!Z114="ベア加算"),"",P112*VLOOKUP(N112,【参考】数式用!$AD$2:$AH$27,MATCH(O112,【参考】数式用!$K$4:$N$4,0)+1,0)),"")</f>
        <v/>
      </c>
      <c r="S112" s="121"/>
      <c r="T112" s="1007"/>
      <c r="U112" s="1008"/>
      <c r="V112" s="468" t="str">
        <f>IFERROR(IF(AND('別紙様式3-2（４・５月）'!O114="", O112&lt;&gt;""),P112, P112*VLOOKUP(AF112,【参考】数式用4!$DC$3:$DZ$106,MATCH(N112,【参考】数式用4!$DC$2:$DZ$2,0))),"")</f>
        <v/>
      </c>
      <c r="W112" s="100"/>
      <c r="X112" s="466"/>
      <c r="Y112" s="1053" t="str">
        <f>IFERROR(
     IF(OR('別紙様式3-2（４・５月）'!R114="",'別紙様式3-2（４・５月）'!Z114="ベア加算"),"",
                                            X112*VLOOKUP(N112,【参考】数式用!$AD$2:$AH$27,MATCH(W112,【参考】数式用!$K$4:$N$4,0)+1,0)
      ),"")</f>
        <v/>
      </c>
      <c r="Z112" s="1053"/>
      <c r="AA112" s="121"/>
      <c r="AB112" s="467"/>
      <c r="AC112" s="450" t="str">
        <f>IFERROR(IF(AND('別紙様式3-2（４・５月）'!O114="", W112&lt;&gt;"", W112&lt;&gt;"―"),X112, X112*VLOOKUP(AG112,【参考】数式用4!$DC$3:$DZ$106,MATCH(N112,【参考】数式用4!$DC$2:$DZ$2,0))),"")</f>
        <v/>
      </c>
      <c r="AD112" s="474" t="str">
        <f t="shared" si="4"/>
        <v/>
      </c>
      <c r="AE112" s="422" t="str">
        <f t="shared" si="5"/>
        <v/>
      </c>
      <c r="AF112" s="439" t="str">
        <f>IF(O112="","",'別紙様式3-2（４・５月）'!O114&amp;'別紙様式3-2（４・５月）'!P114&amp;'別紙様式3-2（４・５月）'!Q114&amp;"から"&amp;O112)</f>
        <v/>
      </c>
      <c r="AG112" s="439" t="str">
        <f>IF(OR(W112="",W112="―"),"",'別紙様式3-2（４・５月）'!O114&amp;'別紙様式3-2（４・５月）'!P114&amp;'別紙様式3-2（４・５月）'!Q114&amp;"から"&amp;W112)</f>
        <v/>
      </c>
      <c r="AH112" s="398"/>
      <c r="AI112" s="398"/>
      <c r="AJ112" s="398"/>
      <c r="AK112" s="398"/>
      <c r="AL112" s="398"/>
      <c r="AM112" s="398"/>
      <c r="AN112" s="398"/>
      <c r="AO112" s="398"/>
    </row>
    <row r="113" spans="1:41" customFormat="1" ht="24.95" customHeight="1" thickBot="1">
      <c r="A113" s="440">
        <v>100</v>
      </c>
      <c r="B113" s="913" t="str">
        <f>IF(基本情報入力シート!C152="","",基本情報入力シート!C152)</f>
        <v/>
      </c>
      <c r="C113" s="914"/>
      <c r="D113" s="914"/>
      <c r="E113" s="914"/>
      <c r="F113" s="914"/>
      <c r="G113" s="914"/>
      <c r="H113" s="914"/>
      <c r="I113" s="915"/>
      <c r="J113" s="426" t="str">
        <f>IF(基本情報入力シート!M152="","",基本情報入力シート!M152)</f>
        <v/>
      </c>
      <c r="K113" s="426" t="str">
        <f>IF(基本情報入力シート!R152="","",基本情報入力シート!R152)</f>
        <v/>
      </c>
      <c r="L113" s="426" t="str">
        <f>IF(基本情報入力シート!W152="","",基本情報入力シート!W152)</f>
        <v/>
      </c>
      <c r="M113" s="441" t="str">
        <f>IF(基本情報入力シート!X152="","",基本情報入力シート!X152)</f>
        <v/>
      </c>
      <c r="N113" s="442" t="str">
        <f>IF(基本情報入力シート!Y152="","",基本情報入力シート!Y152)</f>
        <v/>
      </c>
      <c r="O113" s="469"/>
      <c r="P113" s="1003"/>
      <c r="Q113" s="1004"/>
      <c r="R113" s="470" t="str">
        <f>IFERROR(IF(OR('別紙様式3-2（４・５月）'!R115="",'別紙様式3-2（４・５月）'!Z115="ベア加算"),"",P113*VLOOKUP(N113,【参考】数式用!$AD$2:$AH$27,MATCH(O113,【参考】数式用!$K$4:$N$4,0)+1,0)),"")</f>
        <v/>
      </c>
      <c r="S113" s="471"/>
      <c r="T113" s="1005"/>
      <c r="U113" s="1006"/>
      <c r="V113" s="472" t="str">
        <f>IFERROR(IF(AND('別紙様式3-2（４・５月）'!O115="", O113&lt;&gt;""),P113, P113*VLOOKUP(AF113,【参考】数式用4!$DC$3:$DZ$106,MATCH(N113,【参考】数式用4!$DC$2:$DZ$2,0))),"")</f>
        <v/>
      </c>
      <c r="W113" s="469"/>
      <c r="X113" s="475"/>
      <c r="Y113" s="1077" t="str">
        <f>IFERROR(
     IF(OR('別紙様式3-2（４・５月）'!R115="",'別紙様式3-2（４・５月）'!Z115="ベア加算"),"",
                                            X113*VLOOKUP(N113,【参考】数式用!$AD$2:$AH$27,MATCH(W113,【参考】数式用!$K$4:$N$4,0)+1,0)
      ),"")</f>
        <v/>
      </c>
      <c r="Z113" s="1077"/>
      <c r="AA113" s="471"/>
      <c r="AB113" s="476"/>
      <c r="AC113" s="477" t="str">
        <f>IFERROR(IF(AND('別紙様式3-2（４・５月）'!O115="", W113&lt;&gt;"", W113&lt;&gt;"―"),X113, X113*VLOOKUP(AG113,【参考】数式用4!$DC$3:$DZ$106,MATCH(N113,【参考】数式用4!$DC$2:$DZ$2,0))),"")</f>
        <v/>
      </c>
      <c r="AD113" s="474" t="str">
        <f t="shared" si="4"/>
        <v/>
      </c>
      <c r="AE113" s="422" t="str">
        <f t="shared" si="5"/>
        <v/>
      </c>
      <c r="AF113" s="439" t="str">
        <f>IF(O113="","",'別紙様式3-2（４・５月）'!O115&amp;'別紙様式3-2（４・５月）'!P115&amp;'別紙様式3-2（４・５月）'!Q115&amp;"から"&amp;O113)</f>
        <v/>
      </c>
      <c r="AG113" s="439" t="str">
        <f>IF(OR(W113="",W113="―"),"",'別紙様式3-2（４・５月）'!O115&amp;'別紙様式3-2（４・５月）'!P115&amp;'別紙様式3-2（４・５月）'!Q115&amp;"から"&amp;W113)</f>
        <v/>
      </c>
      <c r="AH113" s="398"/>
      <c r="AI113" s="398"/>
      <c r="AJ113" s="398"/>
      <c r="AK113" s="398"/>
      <c r="AL113" s="398"/>
      <c r="AM113" s="398"/>
      <c r="AN113" s="398"/>
      <c r="AO113" s="398"/>
    </row>
  </sheetData>
  <sheetProtection algorithmName="SHA-512" hashValue="mrizBLC2BtvvU8Z2OnOej1c/jm0x7xZ9z9nNv4DoKUGnI0IVh3qkueneF7OTb5gZZb61tSxdZVjfWWVIZvv4kQ==" saltValue="CreX1cGTJnXq6aErzs4Q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5" t="s">
        <v>2061</v>
      </c>
      <c r="AE1"/>
      <c r="AF1"/>
      <c r="AG1"/>
      <c r="AH1"/>
      <c r="AJ1" s="72" t="s">
        <v>1992</v>
      </c>
      <c r="AL1" s="6" t="s">
        <v>2046</v>
      </c>
    </row>
    <row r="2" spans="1:38" ht="24.75" customHeight="1">
      <c r="A2" s="1087" t="s">
        <v>116</v>
      </c>
      <c r="B2" s="1104" t="s">
        <v>117</v>
      </c>
      <c r="C2" s="1105"/>
      <c r="D2" s="1105"/>
      <c r="E2" s="1106"/>
      <c r="F2" s="1090" t="s">
        <v>118</v>
      </c>
      <c r="G2" s="1091"/>
      <c r="H2" s="1092"/>
      <c r="I2" s="1087" t="s">
        <v>119</v>
      </c>
      <c r="J2" s="1093"/>
      <c r="K2" s="1095" t="s">
        <v>120</v>
      </c>
      <c r="L2" s="1096"/>
      <c r="M2" s="1096"/>
      <c r="N2" s="1096"/>
      <c r="O2" s="1096"/>
      <c r="P2" s="1096"/>
      <c r="Q2" s="1096"/>
      <c r="R2" s="1096"/>
      <c r="S2" s="1096"/>
      <c r="T2" s="1096"/>
      <c r="U2" s="1096"/>
      <c r="V2" s="1096"/>
      <c r="W2" s="1096"/>
      <c r="X2" s="1096"/>
      <c r="Y2" s="1096"/>
      <c r="Z2" s="1096"/>
      <c r="AA2" s="1096"/>
      <c r="AB2" s="1097"/>
      <c r="AC2" s="8"/>
      <c r="AD2" s="1084" t="s">
        <v>116</v>
      </c>
      <c r="AE2" s="1078" t="s">
        <v>1993</v>
      </c>
      <c r="AF2" s="1079"/>
      <c r="AG2" s="1079"/>
      <c r="AH2" s="1080"/>
      <c r="AI2" s="8"/>
      <c r="AJ2" s="73" t="s">
        <v>1980</v>
      </c>
      <c r="AK2" s="8"/>
      <c r="AL2" s="64" t="s">
        <v>2041</v>
      </c>
    </row>
    <row r="3" spans="1:38" ht="35.25" customHeight="1" thickBot="1">
      <c r="A3" s="1088"/>
      <c r="B3" s="1098" t="s">
        <v>2079</v>
      </c>
      <c r="C3" s="1099"/>
      <c r="D3" s="1099"/>
      <c r="E3" s="1100"/>
      <c r="F3" s="1098" t="s">
        <v>121</v>
      </c>
      <c r="G3" s="1099"/>
      <c r="H3" s="1100"/>
      <c r="I3" s="1089"/>
      <c r="J3" s="1094"/>
      <c r="K3" s="1101" t="s">
        <v>122</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2042</v>
      </c>
    </row>
    <row r="4" spans="1:38" ht="23.25" customHeight="1" thickBot="1">
      <c r="A4" s="1089"/>
      <c r="B4" s="9" t="s">
        <v>123</v>
      </c>
      <c r="C4" s="10" t="s">
        <v>124</v>
      </c>
      <c r="D4" s="10" t="s">
        <v>125</v>
      </c>
      <c r="E4" s="89"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086"/>
      <c r="AE4" s="87" t="s">
        <v>131</v>
      </c>
      <c r="AF4" s="85" t="s">
        <v>132</v>
      </c>
      <c r="AG4" s="85" t="s">
        <v>133</v>
      </c>
      <c r="AH4" s="86"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2">
        <v>9.7000000000000003E-2</v>
      </c>
      <c r="AF5" s="80">
        <v>0.107</v>
      </c>
      <c r="AG5" s="80">
        <v>0.13100000000000001</v>
      </c>
      <c r="AH5" s="81">
        <v>0.16500000000000001</v>
      </c>
      <c r="AI5" s="8"/>
      <c r="AJ5" s="73"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3">
        <v>9.7000000000000003E-2</v>
      </c>
      <c r="AF6" s="76">
        <v>0.107</v>
      </c>
      <c r="AG6" s="76">
        <v>0.13100000000000001</v>
      </c>
      <c r="AH6" s="77">
        <v>0.16500000000000001</v>
      </c>
      <c r="AI6" s="8"/>
      <c r="AJ6" s="74"/>
      <c r="AK6" s="8"/>
      <c r="AL6" s="88"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3">
        <v>9.7000000000000003E-2</v>
      </c>
      <c r="AF7" s="76">
        <v>0.107</v>
      </c>
      <c r="AG7" s="76">
        <v>0.13100000000000001</v>
      </c>
      <c r="AH7" s="77">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3">
        <v>0.11</v>
      </c>
      <c r="AF8" s="76">
        <v>0.11700000000000001</v>
      </c>
      <c r="AG8" s="76">
        <v>0.13900000000000001</v>
      </c>
      <c r="AH8" s="77">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3">
        <v>0.11899999999999999</v>
      </c>
      <c r="AF9" s="76">
        <v>0.122</v>
      </c>
      <c r="AG9" s="76">
        <v>0.13700000000000001</v>
      </c>
      <c r="AH9" s="77">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3">
        <v>0.11899999999999999</v>
      </c>
      <c r="AF10" s="76">
        <v>0.122</v>
      </c>
      <c r="AG10" s="76">
        <v>0.13700000000000001</v>
      </c>
      <c r="AH10" s="77">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3">
        <v>0.11600000000000001</v>
      </c>
      <c r="AF11" s="76">
        <v>0.12</v>
      </c>
      <c r="AG11" s="76">
        <v>0.151</v>
      </c>
      <c r="AH11" s="77">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3">
        <v>0.11700000000000001</v>
      </c>
      <c r="AF12" s="76">
        <v>0.122</v>
      </c>
      <c r="AG12" s="76">
        <v>0.13600000000000001</v>
      </c>
      <c r="AH12" s="77">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3">
        <v>0.11700000000000001</v>
      </c>
      <c r="AF13" s="76">
        <v>0.122</v>
      </c>
      <c r="AG13" s="76">
        <v>0.13600000000000001</v>
      </c>
      <c r="AH13" s="77">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3">
        <v>0.127</v>
      </c>
      <c r="AF14" s="76">
        <v>0.13200000000000001</v>
      </c>
      <c r="AG14" s="76">
        <v>0.153</v>
      </c>
      <c r="AH14" s="77">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3">
        <v>0.114</v>
      </c>
      <c r="AF15" s="76">
        <v>0.11600000000000001</v>
      </c>
      <c r="AG15" s="76">
        <v>0.126</v>
      </c>
      <c r="AH15" s="77">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3">
        <v>0.114</v>
      </c>
      <c r="AF16" s="76">
        <v>0.11600000000000001</v>
      </c>
      <c r="AG16" s="76">
        <v>0.126</v>
      </c>
      <c r="AH16" s="77">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3">
        <v>0.123</v>
      </c>
      <c r="AF17" s="76">
        <v>0.129</v>
      </c>
      <c r="AG17" s="76">
        <v>0.14799999999999999</v>
      </c>
      <c r="AH17" s="77">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3">
        <v>0.114</v>
      </c>
      <c r="AF18" s="76">
        <v>0.11700000000000001</v>
      </c>
      <c r="AG18" s="76">
        <v>0.14099999999999999</v>
      </c>
      <c r="AH18" s="77">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3">
        <v>0.114</v>
      </c>
      <c r="AF19" s="76">
        <v>0.11700000000000001</v>
      </c>
      <c r="AG19" s="76">
        <v>0.14099999999999999</v>
      </c>
      <c r="AH19" s="77">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3">
        <v>0.114</v>
      </c>
      <c r="AF20" s="76">
        <v>0.11700000000000001</v>
      </c>
      <c r="AG20" s="76">
        <v>0.14099999999999999</v>
      </c>
      <c r="AH20" s="77">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3">
        <v>0.106</v>
      </c>
      <c r="AF21" s="76">
        <v>0.112</v>
      </c>
      <c r="AG21" s="76">
        <v>0.14799999999999999</v>
      </c>
      <c r="AH21" s="77">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3">
        <v>0.106</v>
      </c>
      <c r="AF22" s="76">
        <v>0.112</v>
      </c>
      <c r="AG22" s="76">
        <v>0.14799999999999999</v>
      </c>
      <c r="AH22" s="77">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3">
        <v>9.8000000000000004E-2</v>
      </c>
      <c r="AF23" s="76">
        <v>0.106</v>
      </c>
      <c r="AG23" s="76">
        <v>0.13800000000000001</v>
      </c>
      <c r="AH23" s="77">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3">
        <v>9.8000000000000004E-2</v>
      </c>
      <c r="AF24" s="76">
        <v>0.106</v>
      </c>
      <c r="AG24" s="76">
        <v>0.13800000000000001</v>
      </c>
      <c r="AH24" s="77">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4">
        <v>9.8000000000000004E-2</v>
      </c>
      <c r="AF25" s="78">
        <v>0.106</v>
      </c>
      <c r="AG25" s="78">
        <v>0.13800000000000001</v>
      </c>
      <c r="AH25" s="79">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3">
        <v>9.7000000000000003E-2</v>
      </c>
      <c r="AF26" s="76">
        <v>0.107</v>
      </c>
      <c r="AG26" s="76">
        <v>0.13100000000000001</v>
      </c>
      <c r="AH26" s="77">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4">
      <c r="C513" s="66" t="s">
        <v>670</v>
      </c>
      <c r="D513" s="67" t="s">
        <v>699</v>
      </c>
    </row>
    <row r="514" spans="3:4">
      <c r="C514" s="66" t="s">
        <v>670</v>
      </c>
      <c r="D514" s="67" t="s">
        <v>700</v>
      </c>
    </row>
    <row r="515" spans="3:4">
      <c r="C515" s="66" t="s">
        <v>670</v>
      </c>
      <c r="D515" s="67" t="s">
        <v>701</v>
      </c>
    </row>
    <row r="516" spans="3:4">
      <c r="C516" s="66" t="s">
        <v>670</v>
      </c>
      <c r="D516" s="67" t="s">
        <v>702</v>
      </c>
    </row>
    <row r="517" spans="3:4">
      <c r="C517" s="66" t="s">
        <v>670</v>
      </c>
      <c r="D517" s="67" t="s">
        <v>703</v>
      </c>
    </row>
    <row r="518" spans="3:4">
      <c r="C518" s="66" t="s">
        <v>670</v>
      </c>
      <c r="D518" s="67" t="s">
        <v>704</v>
      </c>
    </row>
    <row r="519" spans="3:4">
      <c r="C519" s="66" t="s">
        <v>705</v>
      </c>
      <c r="D519" s="67" t="s">
        <v>706</v>
      </c>
    </row>
    <row r="520" spans="3:4">
      <c r="C520" s="66" t="s">
        <v>705</v>
      </c>
      <c r="D520" s="67" t="s">
        <v>707</v>
      </c>
    </row>
    <row r="521" spans="3:4">
      <c r="C521" s="66" t="s">
        <v>705</v>
      </c>
      <c r="D521" s="67" t="s">
        <v>708</v>
      </c>
    </row>
    <row r="522" spans="3:4">
      <c r="C522" s="66" t="s">
        <v>705</v>
      </c>
      <c r="D522" s="67" t="s">
        <v>709</v>
      </c>
    </row>
    <row r="523" spans="3:4">
      <c r="C523" s="66" t="s">
        <v>705</v>
      </c>
      <c r="D523" s="67" t="s">
        <v>710</v>
      </c>
    </row>
    <row r="524" spans="3:4">
      <c r="C524" s="66" t="s">
        <v>705</v>
      </c>
      <c r="D524" s="67" t="s">
        <v>711</v>
      </c>
    </row>
    <row r="525" spans="3:4">
      <c r="C525" s="66" t="s">
        <v>705</v>
      </c>
      <c r="D525" s="67" t="s">
        <v>712</v>
      </c>
    </row>
    <row r="526" spans="3:4">
      <c r="C526" s="66" t="s">
        <v>705</v>
      </c>
      <c r="D526" s="67" t="s">
        <v>713</v>
      </c>
    </row>
    <row r="527" spans="3:4">
      <c r="C527" s="66" t="s">
        <v>705</v>
      </c>
      <c r="D527" s="67" t="s">
        <v>714</v>
      </c>
    </row>
    <row r="528" spans="3:4">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4">
      <c r="C913" s="66" t="s">
        <v>1030</v>
      </c>
      <c r="D913" s="67" t="s">
        <v>1102</v>
      </c>
    </row>
    <row r="914" spans="3:4">
      <c r="C914" s="66" t="s">
        <v>1030</v>
      </c>
      <c r="D914" s="67" t="s">
        <v>1103</v>
      </c>
    </row>
    <row r="915" spans="3:4">
      <c r="C915" s="66" t="s">
        <v>1030</v>
      </c>
      <c r="D915" s="67" t="s">
        <v>1104</v>
      </c>
    </row>
    <row r="916" spans="3:4">
      <c r="C916" s="66" t="s">
        <v>1105</v>
      </c>
      <c r="D916" s="67" t="s">
        <v>1106</v>
      </c>
    </row>
    <row r="917" spans="3:4">
      <c r="C917" s="66" t="s">
        <v>1105</v>
      </c>
      <c r="D917" s="67" t="s">
        <v>1107</v>
      </c>
    </row>
    <row r="918" spans="3:4">
      <c r="C918" s="66" t="s">
        <v>1105</v>
      </c>
      <c r="D918" s="67" t="s">
        <v>1108</v>
      </c>
    </row>
    <row r="919" spans="3:4">
      <c r="C919" s="66" t="s">
        <v>1105</v>
      </c>
      <c r="D919" s="67" t="s">
        <v>1109</v>
      </c>
    </row>
    <row r="920" spans="3:4">
      <c r="C920" s="66" t="s">
        <v>1105</v>
      </c>
      <c r="D920" s="67" t="s">
        <v>1110</v>
      </c>
    </row>
    <row r="921" spans="3:4">
      <c r="C921" s="66" t="s">
        <v>1105</v>
      </c>
      <c r="D921" s="67" t="s">
        <v>1111</v>
      </c>
    </row>
    <row r="922" spans="3:4">
      <c r="C922" s="66" t="s">
        <v>1105</v>
      </c>
      <c r="D922" s="67" t="s">
        <v>1112</v>
      </c>
    </row>
    <row r="923" spans="3:4">
      <c r="C923" s="66" t="s">
        <v>1105</v>
      </c>
      <c r="D923" s="67" t="s">
        <v>1113</v>
      </c>
    </row>
    <row r="924" spans="3:4">
      <c r="C924" s="66" t="s">
        <v>1105</v>
      </c>
      <c r="D924" s="67" t="s">
        <v>1114</v>
      </c>
    </row>
    <row r="925" spans="3:4">
      <c r="C925" s="66" t="s">
        <v>1105</v>
      </c>
      <c r="D925" s="67" t="s">
        <v>1115</v>
      </c>
    </row>
    <row r="926" spans="3:4">
      <c r="C926" s="66" t="s">
        <v>1105</v>
      </c>
      <c r="D926" s="67" t="s">
        <v>1116</v>
      </c>
    </row>
    <row r="927" spans="3:4">
      <c r="C927" s="66" t="s">
        <v>1105</v>
      </c>
      <c r="D927" s="67" t="s">
        <v>1117</v>
      </c>
    </row>
    <row r="928" spans="3:4">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4">
      <c r="C1089" s="66" t="s">
        <v>1263</v>
      </c>
      <c r="D1089" s="67" t="s">
        <v>1277</v>
      </c>
    </row>
    <row r="1090" spans="3:4">
      <c r="C1090" s="66" t="s">
        <v>1263</v>
      </c>
      <c r="D1090" s="67" t="s">
        <v>1278</v>
      </c>
    </row>
    <row r="1091" spans="3:4">
      <c r="C1091" s="66" t="s">
        <v>1263</v>
      </c>
      <c r="D1091" s="67" t="s">
        <v>1279</v>
      </c>
    </row>
    <row r="1092" spans="3:4">
      <c r="C1092" s="66" t="s">
        <v>1263</v>
      </c>
      <c r="D1092" s="67" t="s">
        <v>1280</v>
      </c>
    </row>
    <row r="1093" spans="3:4">
      <c r="C1093" s="66" t="s">
        <v>1263</v>
      </c>
      <c r="D1093" s="67" t="s">
        <v>1281</v>
      </c>
    </row>
    <row r="1094" spans="3:4">
      <c r="C1094" s="66" t="s">
        <v>1263</v>
      </c>
      <c r="D1094" s="67" t="s">
        <v>1282</v>
      </c>
    </row>
    <row r="1095" spans="3:4">
      <c r="C1095" s="66" t="s">
        <v>1283</v>
      </c>
      <c r="D1095" s="67" t="s">
        <v>1284</v>
      </c>
    </row>
    <row r="1096" spans="3:4">
      <c r="C1096" s="66" t="s">
        <v>1283</v>
      </c>
      <c r="D1096" s="67" t="s">
        <v>1285</v>
      </c>
    </row>
    <row r="1097" spans="3:4">
      <c r="C1097" s="66" t="s">
        <v>1283</v>
      </c>
      <c r="D1097" s="67" t="s">
        <v>1286</v>
      </c>
    </row>
    <row r="1098" spans="3:4">
      <c r="C1098" s="66" t="s">
        <v>1283</v>
      </c>
      <c r="D1098" s="67" t="s">
        <v>1287</v>
      </c>
    </row>
    <row r="1099" spans="3:4">
      <c r="C1099" s="66" t="s">
        <v>1283</v>
      </c>
      <c r="D1099" s="67" t="s">
        <v>1288</v>
      </c>
    </row>
    <row r="1100" spans="3:4">
      <c r="C1100" s="66" t="s">
        <v>1283</v>
      </c>
      <c r="D1100" s="67" t="s">
        <v>1289</v>
      </c>
    </row>
    <row r="1101" spans="3:4">
      <c r="C1101" s="66" t="s">
        <v>1283</v>
      </c>
      <c r="D1101" s="67" t="s">
        <v>1290</v>
      </c>
    </row>
    <row r="1102" spans="3:4">
      <c r="C1102" s="66" t="s">
        <v>1283</v>
      </c>
      <c r="D1102" s="67" t="s">
        <v>1291</v>
      </c>
    </row>
    <row r="1103" spans="3:4">
      <c r="C1103" s="66" t="s">
        <v>1283</v>
      </c>
      <c r="D1103" s="67" t="s">
        <v>1292</v>
      </c>
    </row>
    <row r="1104" spans="3:4">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4">
      <c r="C1377" s="66" t="s">
        <v>1550</v>
      </c>
      <c r="D1377" s="67" t="s">
        <v>1566</v>
      </c>
    </row>
    <row r="1378" spans="3:4">
      <c r="C1378" s="66" t="s">
        <v>1550</v>
      </c>
      <c r="D1378" s="67" t="s">
        <v>1567</v>
      </c>
    </row>
    <row r="1379" spans="3:4">
      <c r="C1379" s="66" t="s">
        <v>1550</v>
      </c>
      <c r="D1379" s="67" t="s">
        <v>1568</v>
      </c>
    </row>
    <row r="1380" spans="3:4">
      <c r="C1380" s="66" t="s">
        <v>1550</v>
      </c>
      <c r="D1380" s="67" t="s">
        <v>1569</v>
      </c>
    </row>
    <row r="1381" spans="3:4">
      <c r="C1381" s="66" t="s">
        <v>1570</v>
      </c>
      <c r="D1381" s="67" t="s">
        <v>1571</v>
      </c>
    </row>
    <row r="1382" spans="3:4">
      <c r="C1382" s="66" t="s">
        <v>1570</v>
      </c>
      <c r="D1382" s="67" t="s">
        <v>1572</v>
      </c>
    </row>
    <row r="1383" spans="3:4">
      <c r="C1383" s="66" t="s">
        <v>1570</v>
      </c>
      <c r="D1383" s="67" t="s">
        <v>1573</v>
      </c>
    </row>
    <row r="1384" spans="3:4">
      <c r="C1384" s="66" t="s">
        <v>1570</v>
      </c>
      <c r="D1384" s="67" t="s">
        <v>1574</v>
      </c>
    </row>
    <row r="1385" spans="3:4">
      <c r="C1385" s="66" t="s">
        <v>1570</v>
      </c>
      <c r="D1385" s="67" t="s">
        <v>1575</v>
      </c>
    </row>
    <row r="1386" spans="3:4">
      <c r="C1386" s="66" t="s">
        <v>1570</v>
      </c>
      <c r="D1386" s="67" t="s">
        <v>1576</v>
      </c>
    </row>
    <row r="1387" spans="3:4">
      <c r="C1387" s="66" t="s">
        <v>1570</v>
      </c>
      <c r="D1387" s="67" t="s">
        <v>1577</v>
      </c>
    </row>
    <row r="1388" spans="3:4">
      <c r="C1388" s="66" t="s">
        <v>1570</v>
      </c>
      <c r="D1388" s="67" t="s">
        <v>1578</v>
      </c>
    </row>
    <row r="1389" spans="3:4">
      <c r="C1389" s="66" t="s">
        <v>1570</v>
      </c>
      <c r="D1389" s="67" t="s">
        <v>1579</v>
      </c>
    </row>
    <row r="1390" spans="3:4">
      <c r="C1390" s="66" t="s">
        <v>1570</v>
      </c>
      <c r="D1390" s="67" t="s">
        <v>1580</v>
      </c>
    </row>
    <row r="1391" spans="3:4">
      <c r="C1391" s="66" t="s">
        <v>1570</v>
      </c>
      <c r="D1391" s="67" t="s">
        <v>1581</v>
      </c>
    </row>
    <row r="1392" spans="3:4">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4">
      <c r="C1569" s="66" t="s">
        <v>1749</v>
      </c>
      <c r="D1569" s="67" t="s">
        <v>1763</v>
      </c>
    </row>
    <row r="1570" spans="3:4">
      <c r="C1570" s="66" t="s">
        <v>1749</v>
      </c>
      <c r="D1570" s="67" t="s">
        <v>1764</v>
      </c>
    </row>
    <row r="1571" spans="3:4">
      <c r="C1571" s="66" t="s">
        <v>1749</v>
      </c>
      <c r="D1571" s="67" t="s">
        <v>1765</v>
      </c>
    </row>
    <row r="1572" spans="3:4">
      <c r="C1572" s="66" t="s">
        <v>1749</v>
      </c>
      <c r="D1572" s="67" t="s">
        <v>1766</v>
      </c>
    </row>
    <row r="1573" spans="3:4">
      <c r="C1573" s="66" t="s">
        <v>1749</v>
      </c>
      <c r="D1573" s="67" t="s">
        <v>1767</v>
      </c>
    </row>
    <row r="1574" spans="3:4">
      <c r="C1574" s="66" t="s">
        <v>1749</v>
      </c>
      <c r="D1574" s="67" t="s">
        <v>1768</v>
      </c>
    </row>
    <row r="1575" spans="3:4">
      <c r="C1575" s="66" t="s">
        <v>1749</v>
      </c>
      <c r="D1575" s="67" t="s">
        <v>1769</v>
      </c>
    </row>
    <row r="1576" spans="3:4">
      <c r="C1576" s="66" t="s">
        <v>1749</v>
      </c>
      <c r="D1576" s="67" t="s">
        <v>1770</v>
      </c>
    </row>
    <row r="1577" spans="3:4">
      <c r="C1577" s="66" t="s">
        <v>1771</v>
      </c>
      <c r="D1577" s="67" t="s">
        <v>1772</v>
      </c>
    </row>
    <row r="1578" spans="3:4">
      <c r="C1578" s="66" t="s">
        <v>1771</v>
      </c>
      <c r="D1578" s="67" t="s">
        <v>1773</v>
      </c>
    </row>
    <row r="1579" spans="3:4">
      <c r="C1579" s="66" t="s">
        <v>1771</v>
      </c>
      <c r="D1579" s="67" t="s">
        <v>1774</v>
      </c>
    </row>
    <row r="1580" spans="3:4">
      <c r="C1580" s="66" t="s">
        <v>1771</v>
      </c>
      <c r="D1580" s="67" t="s">
        <v>1775</v>
      </c>
    </row>
    <row r="1581" spans="3:4">
      <c r="C1581" s="66" t="s">
        <v>1771</v>
      </c>
      <c r="D1581" s="67" t="s">
        <v>1776</v>
      </c>
    </row>
    <row r="1582" spans="3:4">
      <c r="C1582" s="66" t="s">
        <v>1771</v>
      </c>
      <c r="D1582" s="67" t="s">
        <v>1777</v>
      </c>
    </row>
    <row r="1583" spans="3:4">
      <c r="C1583" s="66" t="s">
        <v>1771</v>
      </c>
      <c r="D1583" s="67" t="s">
        <v>1778</v>
      </c>
    </row>
    <row r="1584" spans="3:4">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8</v>
      </c>
      <c r="E2" s="91" t="s">
        <v>9</v>
      </c>
      <c r="F2" s="91" t="s">
        <v>149</v>
      </c>
      <c r="G2" s="91" t="s">
        <v>150</v>
      </c>
      <c r="H2" s="91" t="s">
        <v>10</v>
      </c>
      <c r="I2" s="91" t="s">
        <v>11</v>
      </c>
      <c r="J2" s="91" t="s">
        <v>151</v>
      </c>
      <c r="K2" s="91" t="s">
        <v>152</v>
      </c>
      <c r="L2" s="91" t="s">
        <v>12</v>
      </c>
      <c r="M2" s="91" t="s">
        <v>153</v>
      </c>
      <c r="N2" s="91" t="s">
        <v>103</v>
      </c>
      <c r="O2" s="91" t="s">
        <v>154</v>
      </c>
      <c r="P2" s="91" t="s">
        <v>155</v>
      </c>
      <c r="Q2" s="91" t="s">
        <v>156</v>
      </c>
      <c r="R2" s="91" t="s">
        <v>13</v>
      </c>
      <c r="S2" s="91" t="s">
        <v>102</v>
      </c>
      <c r="T2" s="91" t="s">
        <v>157</v>
      </c>
      <c r="U2" s="91" t="s">
        <v>158</v>
      </c>
      <c r="V2" s="91" t="s">
        <v>159</v>
      </c>
      <c r="W2" s="91" t="s">
        <v>160</v>
      </c>
      <c r="X2" s="91" t="s">
        <v>161</v>
      </c>
      <c r="Y2" s="91" t="s">
        <v>162</v>
      </c>
      <c r="Z2" s="91" t="s">
        <v>163</v>
      </c>
      <c r="AB2" s="98" t="s">
        <v>2102</v>
      </c>
      <c r="AC2" s="98" t="s">
        <v>2101</v>
      </c>
      <c r="AD2" s="98" t="s">
        <v>2104</v>
      </c>
      <c r="AE2" s="91" t="s">
        <v>8</v>
      </c>
      <c r="AF2" s="91" t="s">
        <v>9</v>
      </c>
      <c r="AG2" s="91" t="s">
        <v>149</v>
      </c>
      <c r="AH2" s="91" t="s">
        <v>150</v>
      </c>
      <c r="AI2" s="91" t="s">
        <v>10</v>
      </c>
      <c r="AJ2" s="91" t="s">
        <v>11</v>
      </c>
      <c r="AK2" s="91" t="s">
        <v>151</v>
      </c>
      <c r="AL2" s="91" t="s">
        <v>152</v>
      </c>
      <c r="AM2" s="91" t="s">
        <v>12</v>
      </c>
      <c r="AN2" s="91" t="s">
        <v>153</v>
      </c>
      <c r="AO2" s="91" t="s">
        <v>103</v>
      </c>
      <c r="AP2" s="91" t="s">
        <v>154</v>
      </c>
      <c r="AQ2" s="91" t="s">
        <v>155</v>
      </c>
      <c r="AR2" s="91" t="s">
        <v>156</v>
      </c>
      <c r="AS2" s="91" t="s">
        <v>13</v>
      </c>
      <c r="AT2" s="91" t="s">
        <v>102</v>
      </c>
      <c r="AU2" s="91" t="s">
        <v>157</v>
      </c>
      <c r="AV2" s="91" t="s">
        <v>158</v>
      </c>
      <c r="AW2" s="91" t="s">
        <v>159</v>
      </c>
      <c r="AX2" s="91" t="s">
        <v>160</v>
      </c>
      <c r="AY2" s="91" t="s">
        <v>161</v>
      </c>
      <c r="AZ2" s="91" t="s">
        <v>162</v>
      </c>
      <c r="BA2" s="91" t="s">
        <v>163</v>
      </c>
    </row>
    <row r="3" spans="2:53">
      <c r="B3" s="96">
        <v>1</v>
      </c>
      <c r="C3" s="90"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9">
        <v>0</v>
      </c>
      <c r="AF23" s="459">
        <v>0</v>
      </c>
      <c r="AG23" s="459">
        <v>0</v>
      </c>
      <c r="AH23" s="459">
        <v>0</v>
      </c>
      <c r="AI23" s="459">
        <v>0</v>
      </c>
      <c r="AJ23" s="459">
        <v>0</v>
      </c>
      <c r="AK23" s="459">
        <v>0</v>
      </c>
      <c r="AL23" s="459">
        <v>0</v>
      </c>
      <c r="AM23" s="459">
        <v>0</v>
      </c>
      <c r="AN23" s="459">
        <v>0</v>
      </c>
      <c r="AO23" s="459">
        <v>0</v>
      </c>
      <c r="AP23" s="459">
        <v>0</v>
      </c>
      <c r="AQ23" s="459">
        <v>0</v>
      </c>
      <c r="AR23" s="459">
        <v>0</v>
      </c>
      <c r="AS23" s="459">
        <v>0</v>
      </c>
      <c r="AT23" s="459">
        <v>0</v>
      </c>
      <c r="AU23" s="459">
        <v>0</v>
      </c>
      <c r="AV23" s="459">
        <v>0</v>
      </c>
      <c r="AW23" s="459">
        <v>0</v>
      </c>
      <c r="AX23" s="459">
        <v>0</v>
      </c>
      <c r="AY23" s="459">
        <v>0</v>
      </c>
      <c r="AZ23" s="459">
        <v>0</v>
      </c>
      <c r="BA23" s="459">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9">
        <v>0</v>
      </c>
      <c r="AF27" s="459">
        <v>0</v>
      </c>
      <c r="AG27" s="459">
        <v>0</v>
      </c>
      <c r="AH27" s="459">
        <v>0</v>
      </c>
      <c r="AI27" s="459">
        <v>0</v>
      </c>
      <c r="AJ27" s="459">
        <v>0</v>
      </c>
      <c r="AK27" s="459">
        <v>0</v>
      </c>
      <c r="AL27" s="459">
        <v>0</v>
      </c>
      <c r="AM27" s="459">
        <v>0</v>
      </c>
      <c r="AN27" s="459">
        <v>0</v>
      </c>
      <c r="AO27" s="459">
        <v>0</v>
      </c>
      <c r="AP27" s="459">
        <v>0</v>
      </c>
      <c r="AQ27" s="459">
        <v>0</v>
      </c>
      <c r="AR27" s="459">
        <v>0</v>
      </c>
      <c r="AS27" s="459">
        <v>0</v>
      </c>
      <c r="AT27" s="459">
        <v>0</v>
      </c>
      <c r="AU27" s="459">
        <v>0</v>
      </c>
      <c r="AV27" s="459">
        <v>0</v>
      </c>
      <c r="AW27" s="459">
        <v>0</v>
      </c>
      <c r="AX27" s="459">
        <v>0</v>
      </c>
      <c r="AY27" s="459">
        <v>0</v>
      </c>
      <c r="AZ27" s="459">
        <v>0</v>
      </c>
      <c r="BA27" s="459">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8</v>
      </c>
      <c r="E2" s="91" t="s">
        <v>9</v>
      </c>
      <c r="F2" s="91" t="s">
        <v>149</v>
      </c>
      <c r="G2" s="91" t="s">
        <v>150</v>
      </c>
      <c r="H2" s="91" t="s">
        <v>10</v>
      </c>
      <c r="I2" s="91" t="s">
        <v>11</v>
      </c>
      <c r="J2" s="91" t="s">
        <v>151</v>
      </c>
      <c r="K2" s="91" t="s">
        <v>152</v>
      </c>
      <c r="L2" s="91" t="s">
        <v>12</v>
      </c>
      <c r="M2" s="91" t="s">
        <v>153</v>
      </c>
      <c r="N2" s="91" t="s">
        <v>103</v>
      </c>
      <c r="O2" s="91" t="s">
        <v>154</v>
      </c>
      <c r="P2" s="91" t="s">
        <v>155</v>
      </c>
      <c r="Q2" s="91" t="s">
        <v>156</v>
      </c>
      <c r="R2" s="91" t="s">
        <v>13</v>
      </c>
      <c r="S2" s="91" t="s">
        <v>102</v>
      </c>
      <c r="T2" s="91" t="s">
        <v>157</v>
      </c>
      <c r="U2" s="91" t="s">
        <v>158</v>
      </c>
      <c r="V2" s="91" t="s">
        <v>159</v>
      </c>
      <c r="W2" s="91" t="s">
        <v>160</v>
      </c>
      <c r="X2" s="91" t="s">
        <v>161</v>
      </c>
      <c r="Y2" s="91" t="s">
        <v>162</v>
      </c>
      <c r="Z2" s="91" t="s">
        <v>163</v>
      </c>
      <c r="AB2" s="1107" t="s">
        <v>2100</v>
      </c>
      <c r="AC2" s="1107"/>
      <c r="AD2" s="91" t="s">
        <v>8</v>
      </c>
      <c r="AE2" s="91" t="s">
        <v>9</v>
      </c>
      <c r="AF2" s="91" t="s">
        <v>149</v>
      </c>
      <c r="AG2" s="91" t="s">
        <v>150</v>
      </c>
      <c r="AH2" s="91" t="s">
        <v>10</v>
      </c>
      <c r="AI2" s="91" t="s">
        <v>11</v>
      </c>
      <c r="AJ2" s="91" t="s">
        <v>151</v>
      </c>
      <c r="AK2" s="91" t="s">
        <v>152</v>
      </c>
      <c r="AL2" s="91" t="s">
        <v>12</v>
      </c>
      <c r="AM2" s="91" t="s">
        <v>153</v>
      </c>
      <c r="AN2" s="91" t="s">
        <v>103</v>
      </c>
      <c r="AO2" s="91" t="s">
        <v>154</v>
      </c>
      <c r="AP2" s="91" t="s">
        <v>155</v>
      </c>
      <c r="AQ2" s="91" t="s">
        <v>156</v>
      </c>
      <c r="AR2" s="91" t="s">
        <v>13</v>
      </c>
      <c r="AS2" s="91" t="s">
        <v>102</v>
      </c>
      <c r="AT2" s="91" t="s">
        <v>157</v>
      </c>
      <c r="AU2" s="91" t="s">
        <v>158</v>
      </c>
      <c r="AV2" s="91" t="s">
        <v>159</v>
      </c>
      <c r="AW2" s="91" t="s">
        <v>160</v>
      </c>
      <c r="AX2" s="91" t="s">
        <v>161</v>
      </c>
      <c r="AY2" s="91" t="s">
        <v>162</v>
      </c>
      <c r="AZ2" s="91" t="s">
        <v>163</v>
      </c>
      <c r="BB2" s="1108" t="s">
        <v>2107</v>
      </c>
      <c r="BC2" s="1108"/>
      <c r="BD2" s="91" t="s">
        <v>8</v>
      </c>
      <c r="BE2" s="91" t="s">
        <v>9</v>
      </c>
      <c r="BF2" s="91" t="s">
        <v>149</v>
      </c>
      <c r="BG2" s="91" t="s">
        <v>150</v>
      </c>
      <c r="BH2" s="91" t="s">
        <v>10</v>
      </c>
      <c r="BI2" s="91" t="s">
        <v>11</v>
      </c>
      <c r="BJ2" s="91" t="s">
        <v>151</v>
      </c>
      <c r="BK2" s="91" t="s">
        <v>152</v>
      </c>
      <c r="BL2" s="91" t="s">
        <v>12</v>
      </c>
      <c r="BM2" s="91" t="s">
        <v>153</v>
      </c>
      <c r="BN2" s="91" t="s">
        <v>103</v>
      </c>
      <c r="BO2" s="91" t="s">
        <v>154</v>
      </c>
      <c r="BP2" s="91" t="s">
        <v>155</v>
      </c>
      <c r="BQ2" s="91" t="s">
        <v>156</v>
      </c>
      <c r="BR2" s="91" t="s">
        <v>13</v>
      </c>
      <c r="BS2" s="91" t="s">
        <v>102</v>
      </c>
      <c r="BT2" s="91" t="s">
        <v>157</v>
      </c>
      <c r="BU2" s="91" t="s">
        <v>158</v>
      </c>
      <c r="BV2" s="91" t="s">
        <v>159</v>
      </c>
      <c r="BW2" s="91" t="s">
        <v>160</v>
      </c>
      <c r="BX2" s="91" t="s">
        <v>161</v>
      </c>
      <c r="BY2" s="91" t="s">
        <v>162</v>
      </c>
      <c r="BZ2" s="91" t="s">
        <v>163</v>
      </c>
      <c r="CB2" s="90" t="s">
        <v>2102</v>
      </c>
      <c r="CC2" s="90" t="s">
        <v>2108</v>
      </c>
      <c r="CD2" s="90" t="s">
        <v>2109</v>
      </c>
      <c r="CE2" s="91" t="s">
        <v>8</v>
      </c>
      <c r="CF2" s="91" t="s">
        <v>9</v>
      </c>
      <c r="CG2" s="91" t="s">
        <v>149</v>
      </c>
      <c r="CH2" s="91" t="s">
        <v>150</v>
      </c>
      <c r="CI2" s="91" t="s">
        <v>10</v>
      </c>
      <c r="CJ2" s="91" t="s">
        <v>11</v>
      </c>
      <c r="CK2" s="91" t="s">
        <v>151</v>
      </c>
      <c r="CL2" s="91" t="s">
        <v>152</v>
      </c>
      <c r="CM2" s="91" t="s">
        <v>12</v>
      </c>
      <c r="CN2" s="91" t="s">
        <v>153</v>
      </c>
      <c r="CO2" s="91" t="s">
        <v>103</v>
      </c>
      <c r="CP2" s="91" t="s">
        <v>154</v>
      </c>
      <c r="CQ2" s="91" t="s">
        <v>155</v>
      </c>
      <c r="CR2" s="91" t="s">
        <v>156</v>
      </c>
      <c r="CS2" s="91" t="s">
        <v>13</v>
      </c>
      <c r="CT2" s="91" t="s">
        <v>102</v>
      </c>
      <c r="CU2" s="91" t="s">
        <v>157</v>
      </c>
      <c r="CV2" s="91" t="s">
        <v>158</v>
      </c>
      <c r="CW2" s="91" t="s">
        <v>159</v>
      </c>
      <c r="CX2" s="91" t="s">
        <v>160</v>
      </c>
      <c r="CY2" s="91" t="s">
        <v>161</v>
      </c>
      <c r="CZ2" s="91" t="s">
        <v>162</v>
      </c>
      <c r="DA2" s="91" t="s">
        <v>163</v>
      </c>
      <c r="DC2" s="90" t="s">
        <v>2109</v>
      </c>
      <c r="DD2" s="91" t="s">
        <v>8</v>
      </c>
      <c r="DE2" s="91" t="s">
        <v>9</v>
      </c>
      <c r="DF2" s="91" t="s">
        <v>149</v>
      </c>
      <c r="DG2" s="91" t="s">
        <v>150</v>
      </c>
      <c r="DH2" s="91" t="s">
        <v>10</v>
      </c>
      <c r="DI2" s="91" t="s">
        <v>11</v>
      </c>
      <c r="DJ2" s="91" t="s">
        <v>151</v>
      </c>
      <c r="DK2" s="91" t="s">
        <v>152</v>
      </c>
      <c r="DL2" s="91" t="s">
        <v>12</v>
      </c>
      <c r="DM2" s="91" t="s">
        <v>153</v>
      </c>
      <c r="DN2" s="91" t="s">
        <v>103</v>
      </c>
      <c r="DO2" s="91" t="s">
        <v>154</v>
      </c>
      <c r="DP2" s="91" t="s">
        <v>155</v>
      </c>
      <c r="DQ2" s="91" t="s">
        <v>156</v>
      </c>
      <c r="DR2" s="91" t="s">
        <v>13</v>
      </c>
      <c r="DS2" s="91" t="s">
        <v>102</v>
      </c>
      <c r="DT2" s="91" t="s">
        <v>157</v>
      </c>
      <c r="DU2" s="91" t="s">
        <v>158</v>
      </c>
      <c r="DV2" s="91" t="s">
        <v>159</v>
      </c>
      <c r="DW2" s="91" t="s">
        <v>160</v>
      </c>
      <c r="DX2" s="91" t="s">
        <v>161</v>
      </c>
      <c r="DY2" s="91" t="s">
        <v>162</v>
      </c>
      <c r="DZ2" s="91" t="s">
        <v>163</v>
      </c>
    </row>
    <row r="3" spans="2:130">
      <c r="B3" s="96">
        <v>1</v>
      </c>
      <c r="C3" s="90"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2110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2111</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2112</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2113</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2114</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2092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2115</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2116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2117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2118</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2090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140</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2119</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141</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2120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2095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142</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2121</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2091</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143</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2122</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2094</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144</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2123</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2093</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145</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2124</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2096</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146</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2125</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2097</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147</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2126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2098</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148</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2127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2099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2128</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2129</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2130</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2131</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2132</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2133</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2134</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2135</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2136</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2137</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2138</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2139</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2140</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2141</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2142</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2143</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2144</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2145</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2146</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2147</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2148</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2149</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2150</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2151</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2152</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2153</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2154</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2155</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2156</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2157</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2158</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2159</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2160</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2161</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2162</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2163</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2164</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2165</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2166</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2167</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2168</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2169</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2170</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2171</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2172</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2173</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2174</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2175</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2176</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2177</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2178</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2179</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2180</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2181</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2182</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2183</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2184</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2185</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2186</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2187</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2188</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2189</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2190</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2191</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2192</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2193</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2194</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2195</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2196</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2197</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2198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2199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2200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2201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2202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2203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2204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2205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2206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2207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2208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2209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2210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2211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2212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2213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D60B1-DD0F-4F5D-AECF-1E87FFE58BFF}">
  <ds:schemaRefs>
    <ds:schemaRef ds:uri="http://schemas.microsoft.com/sharepoint/v3/contenttype/forms"/>
  </ds:schemaRefs>
</ds:datastoreItem>
</file>

<file path=customXml/itemProps2.xml><?xml version="1.0" encoding="utf-8"?>
<ds:datastoreItem xmlns:ds="http://schemas.openxmlformats.org/officeDocument/2006/customXml" ds:itemID="{E0B3B28E-F077-4A5F-83AC-7D30F80EB968}">
  <ds:schemaRefs>
    <ds:schemaRef ds:uri="http://schemas.microsoft.com/office/2006/metadata/properties"/>
    <ds:schemaRef ds:uri="http://schemas.microsoft.com/office/infopath/2007/PartnerControls"/>
    <ds:schemaRef ds:uri="cb97542c-f741-43d4-8a27-68a739a8783d"/>
    <ds:schemaRef ds:uri="c8886e6d-ca38-4783-ac23-8bd097117a79"/>
  </ds:schemaRefs>
</ds:datastoreItem>
</file>

<file path=customXml/itemProps3.xml><?xml version="1.0" encoding="utf-8"?>
<ds:datastoreItem xmlns:ds="http://schemas.openxmlformats.org/officeDocument/2006/customXml" ds:itemID="{CF93AF71-199D-4638-A721-D825DF1C9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洋子 前田</cp:lastModifiedBy>
  <cp:lastPrinted>2025-06-17T01:41:33Z</cp:lastPrinted>
  <dcterms:created xsi:type="dcterms:W3CDTF">2023-01-10T13:53:21Z</dcterms:created>
  <dcterms:modified xsi:type="dcterms:W3CDTF">2025-06-17T01:47:54Z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